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8610" yWindow="5040" windowWidth="11880" windowHeight="3105" tabRatio="626"/>
  </bookViews>
  <sheets>
    <sheet name="2018 Champs" sheetId="17" r:id="rId1"/>
    <sheet name="Age &amp; Gender Bonus Calcs" sheetId="8" state="hidden" r:id="rId2"/>
  </sheets>
  <calcPr calcId="145621"/>
</workbook>
</file>

<file path=xl/calcChain.xml><?xml version="1.0" encoding="utf-8"?>
<calcChain xmlns="http://schemas.openxmlformats.org/spreadsheetml/2006/main">
  <c r="L10" i="17" l="1"/>
  <c r="L11" i="17"/>
  <c r="L12" i="17"/>
  <c r="L13" i="17"/>
  <c r="L14" i="17"/>
  <c r="L15" i="17"/>
  <c r="L16" i="17"/>
  <c r="L17" i="17"/>
  <c r="L18" i="17"/>
  <c r="L19" i="17"/>
  <c r="L20" i="17"/>
  <c r="L21" i="17"/>
  <c r="L22" i="17"/>
  <c r="L23" i="17"/>
  <c r="L24" i="17"/>
  <c r="L25" i="17"/>
  <c r="L26" i="17"/>
  <c r="L27" i="17"/>
  <c r="L28" i="17"/>
  <c r="L29" i="17"/>
  <c r="L30" i="17"/>
  <c r="L31" i="17"/>
  <c r="L32" i="17"/>
  <c r="L33" i="17"/>
  <c r="L34" i="17"/>
  <c r="L35" i="17"/>
  <c r="K10" i="17" l="1"/>
  <c r="M10" i="17" s="1"/>
  <c r="K11" i="17"/>
  <c r="M11" i="17" s="1"/>
  <c r="K12" i="17"/>
  <c r="M12" i="17" s="1"/>
  <c r="K13" i="17"/>
  <c r="M13" i="17" s="1"/>
  <c r="K14" i="17"/>
  <c r="M14" i="17" s="1"/>
  <c r="K15" i="17"/>
  <c r="M15" i="17" s="1"/>
  <c r="K16" i="17"/>
  <c r="M16" i="17" s="1"/>
  <c r="K17" i="17"/>
  <c r="M17" i="17" s="1"/>
  <c r="K18" i="17"/>
  <c r="M18" i="17" s="1"/>
  <c r="K19" i="17"/>
  <c r="M19" i="17" s="1"/>
  <c r="K20" i="17"/>
  <c r="M20" i="17" s="1"/>
  <c r="K21" i="17"/>
  <c r="M21" i="17" s="1"/>
  <c r="K22" i="17"/>
  <c r="M22" i="17" s="1"/>
  <c r="K23" i="17"/>
  <c r="M23" i="17" s="1"/>
  <c r="K24" i="17"/>
  <c r="M24" i="17" s="1"/>
  <c r="K25" i="17"/>
  <c r="M25" i="17" s="1"/>
  <c r="K26" i="17"/>
  <c r="M26" i="17" s="1"/>
  <c r="K27" i="17"/>
  <c r="M27" i="17" s="1"/>
  <c r="K28" i="17"/>
  <c r="M28" i="17" s="1"/>
  <c r="K29" i="17"/>
  <c r="M29" i="17" s="1"/>
  <c r="K30" i="17"/>
  <c r="M30" i="17" s="1"/>
  <c r="K31" i="17"/>
  <c r="M31" i="17" s="1"/>
  <c r="K32" i="17"/>
  <c r="M32" i="17" s="1"/>
  <c r="K33" i="17"/>
  <c r="M33" i="17" s="1"/>
  <c r="K34" i="17"/>
  <c r="M34" i="17" s="1"/>
  <c r="K35" i="17"/>
  <c r="M35" i="17" s="1"/>
  <c r="O12" i="17" l="1"/>
  <c r="Y12" i="17"/>
  <c r="AK12" i="17"/>
  <c r="W12" i="17"/>
  <c r="AM12" i="17"/>
  <c r="BC12" i="17"/>
  <c r="AG12" i="17"/>
  <c r="AA12" i="17"/>
  <c r="BA12" i="17"/>
  <c r="AY12" i="17"/>
  <c r="AC12" i="17"/>
  <c r="AW12" i="17"/>
  <c r="AU12" i="17"/>
  <c r="AQ12" i="17"/>
  <c r="BE12" i="17"/>
  <c r="BG12" i="17"/>
  <c r="BI12" i="17"/>
  <c r="BK12" i="17"/>
  <c r="BM12" i="17"/>
  <c r="BO12" i="17"/>
  <c r="BQ12" i="17"/>
  <c r="BS12" i="17"/>
  <c r="BU12" i="17"/>
  <c r="BW12" i="17"/>
  <c r="BY12" i="17"/>
  <c r="AE12" i="17"/>
  <c r="CA12" i="17"/>
  <c r="CC12" i="17"/>
  <c r="CE12" i="17"/>
  <c r="CG12" i="17"/>
  <c r="AS12" i="17"/>
  <c r="CI12" i="17"/>
  <c r="CK12" i="17"/>
  <c r="CM12" i="17"/>
  <c r="CO12" i="17"/>
  <c r="CQ12" i="17"/>
  <c r="CS12" i="17"/>
  <c r="CU12" i="17"/>
  <c r="CW12" i="17"/>
  <c r="CY12" i="17"/>
  <c r="DA12" i="17"/>
  <c r="DC12" i="17"/>
  <c r="DE12" i="17"/>
  <c r="DG12" i="17"/>
  <c r="DI12" i="17"/>
  <c r="DK12" i="17"/>
  <c r="DM12" i="17"/>
  <c r="DO12" i="17"/>
  <c r="DQ12" i="17"/>
  <c r="DS12" i="17"/>
  <c r="DU12" i="17"/>
  <c r="DW12" i="17"/>
  <c r="DY12" i="17"/>
  <c r="EA12" i="17"/>
  <c r="EC12" i="17"/>
  <c r="EE12" i="17"/>
  <c r="EG12" i="17"/>
  <c r="EI12" i="17"/>
  <c r="EK12" i="17"/>
  <c r="EM12" i="17"/>
  <c r="EO12" i="17"/>
  <c r="O13" i="17"/>
  <c r="AK13" i="17"/>
  <c r="AM13" i="17"/>
  <c r="BC13" i="17"/>
  <c r="AG13" i="17"/>
  <c r="BA13" i="17"/>
  <c r="AY13" i="17"/>
  <c r="AC13" i="17"/>
  <c r="AW13" i="17"/>
  <c r="AU13" i="17"/>
  <c r="AQ13" i="17"/>
  <c r="BE13" i="17"/>
  <c r="BG13" i="17"/>
  <c r="BI13" i="17"/>
  <c r="BK13" i="17"/>
  <c r="BM13" i="17"/>
  <c r="BO13" i="17"/>
  <c r="BQ13" i="17"/>
  <c r="BS13" i="17"/>
  <c r="BU13" i="17"/>
  <c r="BW13" i="17"/>
  <c r="BY13" i="17"/>
  <c r="CA13" i="17"/>
  <c r="CC13" i="17"/>
  <c r="CE13" i="17"/>
  <c r="CG13" i="17"/>
  <c r="AS13" i="17"/>
  <c r="CI13" i="17"/>
  <c r="CK13" i="17"/>
  <c r="CM13" i="17"/>
  <c r="CO13" i="17"/>
  <c r="CQ13" i="17"/>
  <c r="CS13" i="17"/>
  <c r="CU13" i="17"/>
  <c r="CW13" i="17"/>
  <c r="CY13" i="17"/>
  <c r="DA13" i="17"/>
  <c r="DC13" i="17"/>
  <c r="DE13" i="17"/>
  <c r="DG13" i="17"/>
  <c r="DI13" i="17"/>
  <c r="DK13" i="17"/>
  <c r="DM13" i="17"/>
  <c r="DO13" i="17"/>
  <c r="DQ13" i="17"/>
  <c r="DS13" i="17"/>
  <c r="DU13" i="17"/>
  <c r="DW13" i="17"/>
  <c r="DY13" i="17"/>
  <c r="EA13" i="17"/>
  <c r="EC13" i="17"/>
  <c r="EE13" i="17"/>
  <c r="EG13" i="17"/>
  <c r="EI13" i="17"/>
  <c r="EK13" i="17"/>
  <c r="EM13" i="17"/>
  <c r="AO13" i="17"/>
  <c r="EO13" i="17"/>
  <c r="N12" i="17" l="1"/>
  <c r="N13" i="17"/>
  <c r="Y10" i="17"/>
  <c r="W10" i="17"/>
  <c r="AM10" i="17"/>
  <c r="BC10" i="17"/>
  <c r="AG10" i="17"/>
  <c r="AA10" i="17"/>
  <c r="BA10" i="17"/>
  <c r="AY10" i="17"/>
  <c r="AC10" i="17"/>
  <c r="AW10" i="17"/>
  <c r="AU10" i="17"/>
  <c r="AQ10" i="17"/>
  <c r="BE10" i="17"/>
  <c r="BG10" i="17"/>
  <c r="BI10" i="17"/>
  <c r="BK10" i="17"/>
  <c r="BM10" i="17"/>
  <c r="BO10" i="17"/>
  <c r="BQ10" i="17"/>
  <c r="BS10" i="17"/>
  <c r="BU10" i="17"/>
  <c r="BW10" i="17"/>
  <c r="BY10" i="17"/>
  <c r="AE10" i="17"/>
  <c r="CA10" i="17"/>
  <c r="CC10" i="17"/>
  <c r="CE10" i="17"/>
  <c r="CG10" i="17"/>
  <c r="AS10" i="17"/>
  <c r="CI10" i="17"/>
  <c r="CK10" i="17"/>
  <c r="CM10" i="17"/>
  <c r="CO10" i="17"/>
  <c r="CQ10" i="17"/>
  <c r="CS10" i="17"/>
  <c r="CU10" i="17"/>
  <c r="CW10" i="17"/>
  <c r="CY10" i="17"/>
  <c r="DA10" i="17"/>
  <c r="DC10" i="17"/>
  <c r="DE10" i="17"/>
  <c r="DG10" i="17"/>
  <c r="DI10" i="17"/>
  <c r="DK10" i="17"/>
  <c r="DM10" i="17"/>
  <c r="DO10" i="17"/>
  <c r="DQ10" i="17"/>
  <c r="DS10" i="17"/>
  <c r="DU10" i="17"/>
  <c r="DW10" i="17"/>
  <c r="DY10" i="17"/>
  <c r="EA10" i="17"/>
  <c r="EC10" i="17"/>
  <c r="EE10" i="17"/>
  <c r="EG10" i="17"/>
  <c r="EI10" i="17"/>
  <c r="EK10" i="17"/>
  <c r="EM10" i="17"/>
  <c r="EO10" i="17"/>
  <c r="AK11" i="17"/>
  <c r="AM11" i="17"/>
  <c r="BC11" i="17"/>
  <c r="AG11" i="17"/>
  <c r="AA11" i="17"/>
  <c r="AI11" i="17"/>
  <c r="BA11" i="17"/>
  <c r="AY11" i="17"/>
  <c r="AC11" i="17"/>
  <c r="AW11" i="17"/>
  <c r="AU11" i="17"/>
  <c r="AQ11" i="17"/>
  <c r="BE11" i="17"/>
  <c r="BG11" i="17"/>
  <c r="BI11" i="17"/>
  <c r="BM11" i="17"/>
  <c r="BO11" i="17"/>
  <c r="BQ11" i="17"/>
  <c r="BS11" i="17"/>
  <c r="BU11" i="17"/>
  <c r="BW11" i="17"/>
  <c r="BY11" i="17"/>
  <c r="AE11" i="17"/>
  <c r="CA11" i="17"/>
  <c r="CC11" i="17"/>
  <c r="CE11" i="17"/>
  <c r="CG11" i="17"/>
  <c r="AS11" i="17"/>
  <c r="CI11" i="17"/>
  <c r="CK11" i="17"/>
  <c r="CM11" i="17"/>
  <c r="CO11" i="17"/>
  <c r="CQ11" i="17"/>
  <c r="CS11" i="17"/>
  <c r="CU11" i="17"/>
  <c r="CW11" i="17"/>
  <c r="CY11" i="17"/>
  <c r="DA11" i="17"/>
  <c r="DC11" i="17"/>
  <c r="DE11" i="17"/>
  <c r="DG11" i="17"/>
  <c r="DI11" i="17"/>
  <c r="DK11" i="17"/>
  <c r="DM11" i="17"/>
  <c r="DO11" i="17"/>
  <c r="DQ11" i="17"/>
  <c r="DS11" i="17"/>
  <c r="DU11" i="17"/>
  <c r="DW11" i="17"/>
  <c r="DY11" i="17"/>
  <c r="EA11" i="17"/>
  <c r="EC11" i="17"/>
  <c r="EE11" i="17"/>
  <c r="EG11" i="17"/>
  <c r="EI11" i="17"/>
  <c r="EK11" i="17"/>
  <c r="EM11" i="17"/>
  <c r="AO11" i="17"/>
  <c r="EO11" i="17"/>
  <c r="AK14" i="17"/>
  <c r="AM14" i="17"/>
  <c r="BC14" i="17"/>
  <c r="AG14" i="17"/>
  <c r="AA14" i="17"/>
  <c r="BA14" i="17"/>
  <c r="AY14" i="17"/>
  <c r="AC14" i="17"/>
  <c r="AW14" i="17"/>
  <c r="AU14" i="17"/>
  <c r="AQ14" i="17"/>
  <c r="BE14" i="17"/>
  <c r="BG14" i="17"/>
  <c r="BI14" i="17"/>
  <c r="BK14" i="17"/>
  <c r="BM14" i="17"/>
  <c r="BO14" i="17"/>
  <c r="BQ14" i="17"/>
  <c r="BS14" i="17"/>
  <c r="BU14" i="17"/>
  <c r="BW14" i="17"/>
  <c r="BY14" i="17"/>
  <c r="AE14" i="17"/>
  <c r="CA14" i="17"/>
  <c r="CC14" i="17"/>
  <c r="CE14" i="17"/>
  <c r="CG14" i="17"/>
  <c r="AS14" i="17"/>
  <c r="CI14" i="17"/>
  <c r="CK14" i="17"/>
  <c r="CM14" i="17"/>
  <c r="CO14" i="17"/>
  <c r="CQ14" i="17"/>
  <c r="CS14" i="17"/>
  <c r="CU14" i="17"/>
  <c r="CW14" i="17"/>
  <c r="CY14" i="17"/>
  <c r="DA14" i="17"/>
  <c r="DC14" i="17"/>
  <c r="DE14" i="17"/>
  <c r="DG14" i="17"/>
  <c r="DI14" i="17"/>
  <c r="DK14" i="17"/>
  <c r="DM14" i="17"/>
  <c r="DO14" i="17"/>
  <c r="DQ14" i="17"/>
  <c r="DS14" i="17"/>
  <c r="DU14" i="17"/>
  <c r="DW14" i="17"/>
  <c r="DY14" i="17"/>
  <c r="EA14" i="17"/>
  <c r="EC14" i="17"/>
  <c r="EE14" i="17"/>
  <c r="EG14" i="17"/>
  <c r="EI14" i="17"/>
  <c r="EK14" i="17"/>
  <c r="EM14" i="17"/>
  <c r="AO14" i="17"/>
  <c r="EO14" i="17"/>
  <c r="Y15" i="17"/>
  <c r="AK15" i="17"/>
  <c r="AM15" i="17"/>
  <c r="BC15" i="17"/>
  <c r="AG15" i="17"/>
  <c r="AI15" i="17"/>
  <c r="BA15" i="17"/>
  <c r="AY15" i="17"/>
  <c r="AW15" i="17"/>
  <c r="AU15" i="17"/>
  <c r="AQ15" i="17"/>
  <c r="BE15" i="17"/>
  <c r="BG15" i="17"/>
  <c r="BI15" i="17"/>
  <c r="BK15" i="17"/>
  <c r="BM15" i="17"/>
  <c r="BO15" i="17"/>
  <c r="BQ15" i="17"/>
  <c r="BS15" i="17"/>
  <c r="BU15" i="17"/>
  <c r="BW15" i="17"/>
  <c r="BY15" i="17"/>
  <c r="CA15" i="17"/>
  <c r="CC15" i="17"/>
  <c r="CE15" i="17"/>
  <c r="CG15" i="17"/>
  <c r="AS15" i="17"/>
  <c r="CI15" i="17"/>
  <c r="CK15" i="17"/>
  <c r="CM15" i="17"/>
  <c r="CO15" i="17"/>
  <c r="CQ15" i="17"/>
  <c r="CS15" i="17"/>
  <c r="CU15" i="17"/>
  <c r="CW15" i="17"/>
  <c r="CY15" i="17"/>
  <c r="DA15" i="17"/>
  <c r="DC15" i="17"/>
  <c r="DE15" i="17"/>
  <c r="DG15" i="17"/>
  <c r="DI15" i="17"/>
  <c r="DK15" i="17"/>
  <c r="DM15" i="17"/>
  <c r="DO15" i="17"/>
  <c r="DQ15" i="17"/>
  <c r="DS15" i="17"/>
  <c r="DU15" i="17"/>
  <c r="DW15" i="17"/>
  <c r="DY15" i="17"/>
  <c r="EA15" i="17"/>
  <c r="EC15" i="17"/>
  <c r="EE15" i="17"/>
  <c r="EG15" i="17"/>
  <c r="EI15" i="17"/>
  <c r="EK15" i="17"/>
  <c r="EM15" i="17"/>
  <c r="EO15" i="17"/>
  <c r="Y16" i="17"/>
  <c r="AK16" i="17"/>
  <c r="W16" i="17"/>
  <c r="AG16" i="17"/>
  <c r="AA16" i="17"/>
  <c r="AI16" i="17"/>
  <c r="BA16" i="17"/>
  <c r="AY16" i="17"/>
  <c r="AC16" i="17"/>
  <c r="AW16" i="17"/>
  <c r="AU16" i="17"/>
  <c r="AQ16" i="17"/>
  <c r="BE16" i="17"/>
  <c r="BG16" i="17"/>
  <c r="BI16" i="17"/>
  <c r="BK16" i="17"/>
  <c r="BM16" i="17"/>
  <c r="BO16" i="17"/>
  <c r="BQ16" i="17"/>
  <c r="BS16" i="17"/>
  <c r="BU16" i="17"/>
  <c r="BW16" i="17"/>
  <c r="BY16" i="17"/>
  <c r="AE16" i="17"/>
  <c r="CA16" i="17"/>
  <c r="CC16" i="17"/>
  <c r="CE16" i="17"/>
  <c r="CG16" i="17"/>
  <c r="AS16" i="17"/>
  <c r="CI16" i="17"/>
  <c r="CK16" i="17"/>
  <c r="CM16" i="17"/>
  <c r="CO16" i="17"/>
  <c r="CQ16" i="17"/>
  <c r="CS16" i="17"/>
  <c r="CU16" i="17"/>
  <c r="CW16" i="17"/>
  <c r="CY16" i="17"/>
  <c r="DA16" i="17"/>
  <c r="DC16" i="17"/>
  <c r="DG16" i="17"/>
  <c r="DI16" i="17"/>
  <c r="DK16" i="17"/>
  <c r="DM16" i="17"/>
  <c r="DO16" i="17"/>
  <c r="DQ16" i="17"/>
  <c r="DS16" i="17"/>
  <c r="DU16" i="17"/>
  <c r="DW16" i="17"/>
  <c r="DY16" i="17"/>
  <c r="EA16" i="17"/>
  <c r="EC16" i="17"/>
  <c r="EE16" i="17"/>
  <c r="EG16" i="17"/>
  <c r="EI16" i="17"/>
  <c r="EK16" i="17"/>
  <c r="EM16" i="17"/>
  <c r="AO16" i="17"/>
  <c r="EO16" i="17"/>
  <c r="W17" i="17"/>
  <c r="AM17" i="17"/>
  <c r="BC17" i="17"/>
  <c r="AG17" i="17"/>
  <c r="AA17" i="17"/>
  <c r="BA17" i="17"/>
  <c r="AY17" i="17"/>
  <c r="AC17" i="17"/>
  <c r="AW17" i="17"/>
  <c r="AU17" i="17"/>
  <c r="AQ17" i="17"/>
  <c r="BE17" i="17"/>
  <c r="BG17" i="17"/>
  <c r="BI17" i="17"/>
  <c r="BK17" i="17"/>
  <c r="BM17" i="17"/>
  <c r="BO17" i="17"/>
  <c r="BQ17" i="17"/>
  <c r="BS17" i="17"/>
  <c r="BU17" i="17"/>
  <c r="BW17" i="17"/>
  <c r="BY17" i="17"/>
  <c r="AE17" i="17"/>
  <c r="CA17" i="17"/>
  <c r="CC17" i="17"/>
  <c r="CE17" i="17"/>
  <c r="CG17" i="17"/>
  <c r="AS17" i="17"/>
  <c r="CI17" i="17"/>
  <c r="CK17" i="17"/>
  <c r="CM17" i="17"/>
  <c r="CO17" i="17"/>
  <c r="CQ17" i="17"/>
  <c r="CS17" i="17"/>
  <c r="CU17" i="17"/>
  <c r="CW17" i="17"/>
  <c r="CY17" i="17"/>
  <c r="DA17" i="17"/>
  <c r="DC17" i="17"/>
  <c r="DE17" i="17"/>
  <c r="DG17" i="17"/>
  <c r="DI17" i="17"/>
  <c r="DK17" i="17"/>
  <c r="DM17" i="17"/>
  <c r="DO17" i="17"/>
  <c r="DQ17" i="17"/>
  <c r="DS17" i="17"/>
  <c r="DU17" i="17"/>
  <c r="DW17" i="17"/>
  <c r="DY17" i="17"/>
  <c r="EA17" i="17"/>
  <c r="EC17" i="17"/>
  <c r="EE17" i="17"/>
  <c r="EG17" i="17"/>
  <c r="EI17" i="17"/>
  <c r="EK17" i="17"/>
  <c r="EM17" i="17"/>
  <c r="EO17" i="17"/>
  <c r="W18" i="17"/>
  <c r="AM18" i="17"/>
  <c r="BC18" i="17"/>
  <c r="AG18" i="17"/>
  <c r="AA18" i="17"/>
  <c r="AI18" i="17"/>
  <c r="BA18" i="17"/>
  <c r="AY18" i="17"/>
  <c r="AC18" i="17"/>
  <c r="AW18" i="17"/>
  <c r="AU18" i="17"/>
  <c r="AQ18" i="17"/>
  <c r="BE18" i="17"/>
  <c r="BG18" i="17"/>
  <c r="BI18" i="17"/>
  <c r="BK18" i="17"/>
  <c r="BM18" i="17"/>
  <c r="BO18" i="17"/>
  <c r="BQ18" i="17"/>
  <c r="BS18" i="17"/>
  <c r="BU18" i="17"/>
  <c r="BW18" i="17"/>
  <c r="BY18" i="17"/>
  <c r="AE18" i="17"/>
  <c r="CA18" i="17"/>
  <c r="CC18" i="17"/>
  <c r="CE18" i="17"/>
  <c r="CG18" i="17"/>
  <c r="AS18" i="17"/>
  <c r="CI18" i="17"/>
  <c r="CK18" i="17"/>
  <c r="CM18" i="17"/>
  <c r="CO18" i="17"/>
  <c r="CQ18" i="17"/>
  <c r="CS18" i="17"/>
  <c r="CU18" i="17"/>
  <c r="CW18" i="17"/>
  <c r="CY18" i="17"/>
  <c r="DA18" i="17"/>
  <c r="DC18" i="17"/>
  <c r="DE18" i="17"/>
  <c r="DG18" i="17"/>
  <c r="DI18" i="17"/>
  <c r="DK18" i="17"/>
  <c r="DM18" i="17"/>
  <c r="DO18" i="17"/>
  <c r="DQ18" i="17"/>
  <c r="DS18" i="17"/>
  <c r="DU18" i="17"/>
  <c r="DW18" i="17"/>
  <c r="DY18" i="17"/>
  <c r="EA18" i="17"/>
  <c r="EC18" i="17"/>
  <c r="EE18" i="17"/>
  <c r="EG18" i="17"/>
  <c r="EI18" i="17"/>
  <c r="EK18" i="17"/>
  <c r="EM18" i="17"/>
  <c r="EO18" i="17"/>
  <c r="Y19" i="17"/>
  <c r="AK19" i="17"/>
  <c r="AM19" i="17"/>
  <c r="BC19" i="17"/>
  <c r="AG19" i="17"/>
  <c r="AI19" i="17"/>
  <c r="BA19" i="17"/>
  <c r="AY19" i="17"/>
  <c r="AW19" i="17"/>
  <c r="AU19" i="17"/>
  <c r="AQ19" i="17"/>
  <c r="BE19" i="17"/>
  <c r="BG19" i="17"/>
  <c r="BI19" i="17"/>
  <c r="BK19" i="17"/>
  <c r="BM19" i="17"/>
  <c r="BO19" i="17"/>
  <c r="BQ19" i="17"/>
  <c r="BS19" i="17"/>
  <c r="BU19" i="17"/>
  <c r="BW19" i="17"/>
  <c r="BY19" i="17"/>
  <c r="AE19" i="17"/>
  <c r="CA19" i="17"/>
  <c r="CC19" i="17"/>
  <c r="CE19" i="17"/>
  <c r="CG19" i="17"/>
  <c r="AS19" i="17"/>
  <c r="CI19" i="17"/>
  <c r="CK19" i="17"/>
  <c r="CM19" i="17"/>
  <c r="CO19" i="17"/>
  <c r="CQ19" i="17"/>
  <c r="CS19" i="17"/>
  <c r="CU19" i="17"/>
  <c r="CW19" i="17"/>
  <c r="CY19" i="17"/>
  <c r="DA19" i="17"/>
  <c r="DC19" i="17"/>
  <c r="DE19" i="17"/>
  <c r="DG19" i="17"/>
  <c r="DI19" i="17"/>
  <c r="DK19" i="17"/>
  <c r="DM19" i="17"/>
  <c r="DO19" i="17"/>
  <c r="DQ19" i="17"/>
  <c r="DS19" i="17"/>
  <c r="DU19" i="17"/>
  <c r="DW19" i="17"/>
  <c r="DY19" i="17"/>
  <c r="EA19" i="17"/>
  <c r="EC19" i="17"/>
  <c r="EE19" i="17"/>
  <c r="EG19" i="17"/>
  <c r="EI19" i="17"/>
  <c r="EK19" i="17"/>
  <c r="EM19" i="17"/>
  <c r="EO19" i="17"/>
  <c r="BC20" i="17"/>
  <c r="AG20" i="17"/>
  <c r="BA20" i="17"/>
  <c r="AY20" i="17"/>
  <c r="AW20" i="17"/>
  <c r="AU20" i="17"/>
  <c r="AQ20" i="17"/>
  <c r="BE20" i="17"/>
  <c r="BG20" i="17"/>
  <c r="BI20" i="17"/>
  <c r="BK20" i="17"/>
  <c r="BM20" i="17"/>
  <c r="BO20" i="17"/>
  <c r="BQ20" i="17"/>
  <c r="BS20" i="17"/>
  <c r="BU20" i="17"/>
  <c r="BW20" i="17"/>
  <c r="BY20" i="17"/>
  <c r="CA20" i="17"/>
  <c r="CC20" i="17"/>
  <c r="CE20" i="17"/>
  <c r="CG20" i="17"/>
  <c r="AS20" i="17"/>
  <c r="CI20" i="17"/>
  <c r="CK20" i="17"/>
  <c r="CM20" i="17"/>
  <c r="CO20" i="17"/>
  <c r="CQ20" i="17"/>
  <c r="CS20" i="17"/>
  <c r="CU20" i="17"/>
  <c r="CW20" i="17"/>
  <c r="CY20" i="17"/>
  <c r="DA20" i="17"/>
  <c r="DC20" i="17"/>
  <c r="DE20" i="17"/>
  <c r="DG20" i="17"/>
  <c r="DI20" i="17"/>
  <c r="DK20" i="17"/>
  <c r="DM20" i="17"/>
  <c r="DO20" i="17"/>
  <c r="DQ20" i="17"/>
  <c r="DS20" i="17"/>
  <c r="DU20" i="17"/>
  <c r="DW20" i="17"/>
  <c r="DY20" i="17"/>
  <c r="EA20" i="17"/>
  <c r="EC20" i="17"/>
  <c r="EE20" i="17"/>
  <c r="EG20" i="17"/>
  <c r="EI20" i="17"/>
  <c r="EK20" i="17"/>
  <c r="EM20" i="17"/>
  <c r="AO20" i="17"/>
  <c r="EO20" i="17"/>
  <c r="AK21" i="17"/>
  <c r="W21" i="17"/>
  <c r="AM21" i="17"/>
  <c r="BC21" i="17"/>
  <c r="AG21" i="17"/>
  <c r="AA21" i="17"/>
  <c r="AI21" i="17"/>
  <c r="BA21" i="17"/>
  <c r="AY21" i="17"/>
  <c r="AC21" i="17"/>
  <c r="AW21" i="17"/>
  <c r="AU21" i="17"/>
  <c r="AQ21" i="17"/>
  <c r="BE21" i="17"/>
  <c r="BG21" i="17"/>
  <c r="BI21" i="17"/>
  <c r="BK21" i="17"/>
  <c r="BM21" i="17"/>
  <c r="BO21" i="17"/>
  <c r="BQ21" i="17"/>
  <c r="BS21" i="17"/>
  <c r="BU21" i="17"/>
  <c r="BW21" i="17"/>
  <c r="BY21" i="17"/>
  <c r="AE21" i="17"/>
  <c r="CA21" i="17"/>
  <c r="CC21" i="17"/>
  <c r="CE21" i="17"/>
  <c r="CG21" i="17"/>
  <c r="AS21" i="17"/>
  <c r="CI21" i="17"/>
  <c r="CK21" i="17"/>
  <c r="CM21" i="17"/>
  <c r="CO21" i="17"/>
  <c r="CQ21" i="17"/>
  <c r="CS21" i="17"/>
  <c r="CU21" i="17"/>
  <c r="CW21" i="17"/>
  <c r="CY21" i="17"/>
  <c r="DA21" i="17"/>
  <c r="DC21" i="17"/>
  <c r="DE21" i="17"/>
  <c r="DG21" i="17"/>
  <c r="DI21" i="17"/>
  <c r="DK21" i="17"/>
  <c r="DM21" i="17"/>
  <c r="DO21" i="17"/>
  <c r="DQ21" i="17"/>
  <c r="DS21" i="17"/>
  <c r="DU21" i="17"/>
  <c r="DW21" i="17"/>
  <c r="DY21" i="17"/>
  <c r="EA21" i="17"/>
  <c r="EC21" i="17"/>
  <c r="EE21" i="17"/>
  <c r="EG21" i="17"/>
  <c r="EI21" i="17"/>
  <c r="EK21" i="17"/>
  <c r="EM21" i="17"/>
  <c r="AO21" i="17"/>
  <c r="EO21" i="17"/>
  <c r="AK22" i="17"/>
  <c r="W22" i="17"/>
  <c r="AM22" i="17"/>
  <c r="BC22" i="17"/>
  <c r="AG22" i="17"/>
  <c r="AA22" i="17"/>
  <c r="BA22" i="17"/>
  <c r="AY22" i="17"/>
  <c r="AC22" i="17"/>
  <c r="AW22" i="17"/>
  <c r="AU22" i="17"/>
  <c r="AQ22" i="17"/>
  <c r="BE22" i="17"/>
  <c r="BG22" i="17"/>
  <c r="BI22" i="17"/>
  <c r="BK22" i="17"/>
  <c r="BM22" i="17"/>
  <c r="BO22" i="17"/>
  <c r="BQ22" i="17"/>
  <c r="BS22" i="17"/>
  <c r="BU22" i="17"/>
  <c r="BW22" i="17"/>
  <c r="BY22" i="17"/>
  <c r="AE22" i="17"/>
  <c r="CA22" i="17"/>
  <c r="CC22" i="17"/>
  <c r="CE22" i="17"/>
  <c r="CG22" i="17"/>
  <c r="AS22" i="17"/>
  <c r="CI22" i="17"/>
  <c r="CK22" i="17"/>
  <c r="CM22" i="17"/>
  <c r="CO22" i="17"/>
  <c r="CQ22" i="17"/>
  <c r="CS22" i="17"/>
  <c r="CU22" i="17"/>
  <c r="CW22" i="17"/>
  <c r="CY22" i="17"/>
  <c r="DA22" i="17"/>
  <c r="DC22" i="17"/>
  <c r="DE22" i="17"/>
  <c r="DG22" i="17"/>
  <c r="DI22" i="17"/>
  <c r="DK22" i="17"/>
  <c r="DM22" i="17"/>
  <c r="DO22" i="17"/>
  <c r="DQ22" i="17"/>
  <c r="DS22" i="17"/>
  <c r="DU22" i="17"/>
  <c r="DW22" i="17"/>
  <c r="DY22" i="17"/>
  <c r="EA22" i="17"/>
  <c r="EC22" i="17"/>
  <c r="EE22" i="17"/>
  <c r="EG22" i="17"/>
  <c r="EI22" i="17"/>
  <c r="EK22" i="17"/>
  <c r="EM22" i="17"/>
  <c r="AO22" i="17"/>
  <c r="EO22" i="17"/>
  <c r="S23" i="17"/>
  <c r="Y23" i="17"/>
  <c r="BC23" i="17"/>
  <c r="AG23" i="17"/>
  <c r="AA23" i="17"/>
  <c r="BA23" i="17"/>
  <c r="AY23" i="17"/>
  <c r="AC23" i="17"/>
  <c r="AW23" i="17"/>
  <c r="AQ23" i="17"/>
  <c r="BE23" i="17"/>
  <c r="BG23" i="17"/>
  <c r="BI23" i="17"/>
  <c r="BK23" i="17"/>
  <c r="BM23" i="17"/>
  <c r="BO23" i="17"/>
  <c r="BQ23" i="17"/>
  <c r="BS23" i="17"/>
  <c r="BU23" i="17"/>
  <c r="BW23" i="17"/>
  <c r="BY23" i="17"/>
  <c r="AE23" i="17"/>
  <c r="CA23" i="17"/>
  <c r="CC23" i="17"/>
  <c r="CE23" i="17"/>
  <c r="CG23" i="17"/>
  <c r="AS23" i="17"/>
  <c r="CI23" i="17"/>
  <c r="CK23" i="17"/>
  <c r="CM23" i="17"/>
  <c r="CO23" i="17"/>
  <c r="CQ23" i="17"/>
  <c r="CS23" i="17"/>
  <c r="CU23" i="17"/>
  <c r="CW23" i="17"/>
  <c r="CY23" i="17"/>
  <c r="DA23" i="17"/>
  <c r="DC23" i="17"/>
  <c r="DE23" i="17"/>
  <c r="DG23" i="17"/>
  <c r="DI23" i="17"/>
  <c r="DK23" i="17"/>
  <c r="DM23" i="17"/>
  <c r="DO23" i="17"/>
  <c r="DQ23" i="17"/>
  <c r="DS23" i="17"/>
  <c r="DU23" i="17"/>
  <c r="DW23" i="17"/>
  <c r="DY23" i="17"/>
  <c r="EA23" i="17"/>
  <c r="EC23" i="17"/>
  <c r="EE23" i="17"/>
  <c r="EG23" i="17"/>
  <c r="EI23" i="17"/>
  <c r="EK23" i="17"/>
  <c r="EM23" i="17"/>
  <c r="AO23" i="17"/>
  <c r="EO23" i="17"/>
  <c r="Y24" i="17"/>
  <c r="AK24" i="17"/>
  <c r="AM24" i="17"/>
  <c r="BC24" i="17"/>
  <c r="AG24" i="17"/>
  <c r="AA24" i="17"/>
  <c r="AI24" i="17"/>
  <c r="BA24" i="17"/>
  <c r="AY24" i="17"/>
  <c r="AC24" i="17"/>
  <c r="AW24" i="17"/>
  <c r="AU24" i="17"/>
  <c r="AQ24" i="17"/>
  <c r="BE24" i="17"/>
  <c r="BG24" i="17"/>
  <c r="BI24" i="17"/>
  <c r="BK24" i="17"/>
  <c r="BM24" i="17"/>
  <c r="BO24" i="17"/>
  <c r="BQ24" i="17"/>
  <c r="BS24" i="17"/>
  <c r="BU24" i="17"/>
  <c r="BW24" i="17"/>
  <c r="BY24" i="17"/>
  <c r="CA24" i="17"/>
  <c r="CC24" i="17"/>
  <c r="CE24" i="17"/>
  <c r="CG24" i="17"/>
  <c r="AS24" i="17"/>
  <c r="CI24" i="17"/>
  <c r="CK24" i="17"/>
  <c r="CM24" i="17"/>
  <c r="CO24" i="17"/>
  <c r="CQ24" i="17"/>
  <c r="CS24" i="17"/>
  <c r="CU24" i="17"/>
  <c r="CW24" i="17"/>
  <c r="CY24" i="17"/>
  <c r="DA24" i="17"/>
  <c r="DC24" i="17"/>
  <c r="DE24" i="17"/>
  <c r="DG24" i="17"/>
  <c r="DI24" i="17"/>
  <c r="DK24" i="17"/>
  <c r="DM24" i="17"/>
  <c r="DO24" i="17"/>
  <c r="DQ24" i="17"/>
  <c r="DS24" i="17"/>
  <c r="DU24" i="17"/>
  <c r="DW24" i="17"/>
  <c r="DY24" i="17"/>
  <c r="EA24" i="17"/>
  <c r="EC24" i="17"/>
  <c r="EE24" i="17"/>
  <c r="EG24" i="17"/>
  <c r="EI24" i="17"/>
  <c r="EK24" i="17"/>
  <c r="EM24" i="17"/>
  <c r="AO24" i="17"/>
  <c r="EO24" i="17"/>
  <c r="AK25" i="17"/>
  <c r="BC25" i="17"/>
  <c r="BA25" i="17"/>
  <c r="AY25" i="17"/>
  <c r="AW25" i="17"/>
  <c r="AU25" i="17"/>
  <c r="AQ25" i="17"/>
  <c r="BE25" i="17"/>
  <c r="BG25" i="17"/>
  <c r="BI25" i="17"/>
  <c r="BK25" i="17"/>
  <c r="BM25" i="17"/>
  <c r="BO25" i="17"/>
  <c r="BQ25" i="17"/>
  <c r="BS25" i="17"/>
  <c r="BU25" i="17"/>
  <c r="BW25" i="17"/>
  <c r="BY25" i="17"/>
  <c r="CA25" i="17"/>
  <c r="CC25" i="17"/>
  <c r="CE25" i="17"/>
  <c r="CG25" i="17"/>
  <c r="AS25" i="17"/>
  <c r="CI25" i="17"/>
  <c r="CK25" i="17"/>
  <c r="CM25" i="17"/>
  <c r="CO25" i="17"/>
  <c r="CQ25" i="17"/>
  <c r="CS25" i="17"/>
  <c r="CU25" i="17"/>
  <c r="CW25" i="17"/>
  <c r="CY25" i="17"/>
  <c r="DA25" i="17"/>
  <c r="DC25" i="17"/>
  <c r="DE25" i="17"/>
  <c r="DG25" i="17"/>
  <c r="DI25" i="17"/>
  <c r="DK25" i="17"/>
  <c r="DM25" i="17"/>
  <c r="DO25" i="17"/>
  <c r="DQ25" i="17"/>
  <c r="DS25" i="17"/>
  <c r="DU25" i="17"/>
  <c r="DW25" i="17"/>
  <c r="DY25" i="17"/>
  <c r="EA25" i="17"/>
  <c r="EC25" i="17"/>
  <c r="EE25" i="17"/>
  <c r="EG25" i="17"/>
  <c r="EI25" i="17"/>
  <c r="EK25" i="17"/>
  <c r="EM25" i="17"/>
  <c r="EO25" i="17"/>
  <c r="AK26" i="17"/>
  <c r="W26" i="17"/>
  <c r="AM26" i="17"/>
  <c r="BC26" i="17"/>
  <c r="AG26" i="17"/>
  <c r="AA26" i="17"/>
  <c r="AI26" i="17"/>
  <c r="BA26" i="17"/>
  <c r="AY26" i="17"/>
  <c r="AC26" i="17"/>
  <c r="AW26" i="17"/>
  <c r="AU26" i="17"/>
  <c r="BE26" i="17"/>
  <c r="BG26" i="17"/>
  <c r="BI26" i="17"/>
  <c r="BK26" i="17"/>
  <c r="BM26" i="17"/>
  <c r="BO26" i="17"/>
  <c r="BQ26" i="17"/>
  <c r="BS26" i="17"/>
  <c r="BU26" i="17"/>
  <c r="BW26" i="17"/>
  <c r="BY26" i="17"/>
  <c r="AE26" i="17"/>
  <c r="CA26" i="17"/>
  <c r="CC26" i="17"/>
  <c r="CE26" i="17"/>
  <c r="CG26" i="17"/>
  <c r="AS26" i="17"/>
  <c r="CI26" i="17"/>
  <c r="CK26" i="17"/>
  <c r="CM26" i="17"/>
  <c r="CO26" i="17"/>
  <c r="CQ26" i="17"/>
  <c r="CS26" i="17"/>
  <c r="CU26" i="17"/>
  <c r="CW26" i="17"/>
  <c r="CY26" i="17"/>
  <c r="DA26" i="17"/>
  <c r="DC26" i="17"/>
  <c r="DE26" i="17"/>
  <c r="DG26" i="17"/>
  <c r="DI26" i="17"/>
  <c r="DK26" i="17"/>
  <c r="DM26" i="17"/>
  <c r="DO26" i="17"/>
  <c r="DQ26" i="17"/>
  <c r="DS26" i="17"/>
  <c r="DU26" i="17"/>
  <c r="DW26" i="17"/>
  <c r="DY26" i="17"/>
  <c r="EA26" i="17"/>
  <c r="EC26" i="17"/>
  <c r="EE26" i="17"/>
  <c r="EG26" i="17"/>
  <c r="EI26" i="17"/>
  <c r="EK26" i="17"/>
  <c r="EM26" i="17"/>
  <c r="EO26" i="17"/>
  <c r="AK27" i="17"/>
  <c r="AM27" i="17"/>
  <c r="BC27" i="17"/>
  <c r="AI27" i="17"/>
  <c r="BA27" i="17"/>
  <c r="AY27" i="17"/>
  <c r="AW27" i="17"/>
  <c r="AU27" i="17"/>
  <c r="AQ27" i="17"/>
  <c r="BE27" i="17"/>
  <c r="BG27" i="17"/>
  <c r="BI27" i="17"/>
  <c r="BK27" i="17"/>
  <c r="BM27" i="17"/>
  <c r="BO27" i="17"/>
  <c r="BQ27" i="17"/>
  <c r="BS27" i="17"/>
  <c r="BU27" i="17"/>
  <c r="BW27" i="17"/>
  <c r="BY27" i="17"/>
  <c r="AE27" i="17"/>
  <c r="CA27" i="17"/>
  <c r="CC27" i="17"/>
  <c r="CE27" i="17"/>
  <c r="CG27" i="17"/>
  <c r="AS27" i="17"/>
  <c r="CI27" i="17"/>
  <c r="CK27" i="17"/>
  <c r="CM27" i="17"/>
  <c r="CO27" i="17"/>
  <c r="CQ27" i="17"/>
  <c r="CS27" i="17"/>
  <c r="CU27" i="17"/>
  <c r="CW27" i="17"/>
  <c r="CY27" i="17"/>
  <c r="DA27" i="17"/>
  <c r="DC27" i="17"/>
  <c r="DE27" i="17"/>
  <c r="DG27" i="17"/>
  <c r="DI27" i="17"/>
  <c r="DK27" i="17"/>
  <c r="DM27" i="17"/>
  <c r="DO27" i="17"/>
  <c r="DQ27" i="17"/>
  <c r="DS27" i="17"/>
  <c r="DU27" i="17"/>
  <c r="DW27" i="17"/>
  <c r="DY27" i="17"/>
  <c r="EA27" i="17"/>
  <c r="EC27" i="17"/>
  <c r="EE27" i="17"/>
  <c r="EG27" i="17"/>
  <c r="EI27" i="17"/>
  <c r="EK27" i="17"/>
  <c r="EM27" i="17"/>
  <c r="EO27" i="17"/>
  <c r="Y28" i="17"/>
  <c r="AK28" i="17"/>
  <c r="W28" i="17"/>
  <c r="AM28" i="17"/>
  <c r="BC28" i="17"/>
  <c r="AG28" i="17"/>
  <c r="AA28" i="17"/>
  <c r="AI28" i="17"/>
  <c r="BA28" i="17"/>
  <c r="AY28" i="17"/>
  <c r="AC28" i="17"/>
  <c r="AW28" i="17"/>
  <c r="AU28" i="17"/>
  <c r="AQ28" i="17"/>
  <c r="BE28" i="17"/>
  <c r="BG28" i="17"/>
  <c r="BI28" i="17"/>
  <c r="BK28" i="17"/>
  <c r="BM28" i="17"/>
  <c r="BO28" i="17"/>
  <c r="BQ28" i="17"/>
  <c r="BS28" i="17"/>
  <c r="BU28" i="17"/>
  <c r="BW28" i="17"/>
  <c r="BY28" i="17"/>
  <c r="AE28" i="17"/>
  <c r="CA28" i="17"/>
  <c r="CC28" i="17"/>
  <c r="CE28" i="17"/>
  <c r="CG28" i="17"/>
  <c r="AS28" i="17"/>
  <c r="CI28" i="17"/>
  <c r="CK28" i="17"/>
  <c r="CM28" i="17"/>
  <c r="CO28" i="17"/>
  <c r="CQ28" i="17"/>
  <c r="CS28" i="17"/>
  <c r="CU28" i="17"/>
  <c r="CW28" i="17"/>
  <c r="CY28" i="17"/>
  <c r="DA28" i="17"/>
  <c r="DC28" i="17"/>
  <c r="DE28" i="17"/>
  <c r="DG28" i="17"/>
  <c r="DI28" i="17"/>
  <c r="DK28" i="17"/>
  <c r="DM28" i="17"/>
  <c r="DO28" i="17"/>
  <c r="DQ28" i="17"/>
  <c r="DS28" i="17"/>
  <c r="DU28" i="17"/>
  <c r="DW28" i="17"/>
  <c r="DY28" i="17"/>
  <c r="EA28" i="17"/>
  <c r="EC28" i="17"/>
  <c r="EE28" i="17"/>
  <c r="EG28" i="17"/>
  <c r="EI28" i="17"/>
  <c r="EK28" i="17"/>
  <c r="EM28" i="17"/>
  <c r="AO28" i="17"/>
  <c r="EO28" i="17"/>
  <c r="Y29" i="17"/>
  <c r="AK29" i="17"/>
  <c r="W29" i="17"/>
  <c r="AM29" i="17"/>
  <c r="BC29" i="17"/>
  <c r="AG29" i="17"/>
  <c r="AA29" i="17"/>
  <c r="AI29" i="17"/>
  <c r="BA29" i="17"/>
  <c r="AY29" i="17"/>
  <c r="AC29" i="17"/>
  <c r="AW29" i="17"/>
  <c r="AU29" i="17"/>
  <c r="BE29" i="17"/>
  <c r="BG29" i="17"/>
  <c r="BI29" i="17"/>
  <c r="BK29" i="17"/>
  <c r="BM29" i="17"/>
  <c r="BO29" i="17"/>
  <c r="BQ29" i="17"/>
  <c r="BS29" i="17"/>
  <c r="BU29" i="17"/>
  <c r="BW29" i="17"/>
  <c r="BY29" i="17"/>
  <c r="AE29" i="17"/>
  <c r="CA29" i="17"/>
  <c r="CC29" i="17"/>
  <c r="CE29" i="17"/>
  <c r="CG29" i="17"/>
  <c r="CI29" i="17"/>
  <c r="CK29" i="17"/>
  <c r="CM29" i="17"/>
  <c r="CO29" i="17"/>
  <c r="CQ29" i="17"/>
  <c r="CS29" i="17"/>
  <c r="CU29" i="17"/>
  <c r="CW29" i="17"/>
  <c r="CY29" i="17"/>
  <c r="DA29" i="17"/>
  <c r="DC29" i="17"/>
  <c r="DE29" i="17"/>
  <c r="DG29" i="17"/>
  <c r="DI29" i="17"/>
  <c r="DK29" i="17"/>
  <c r="DM29" i="17"/>
  <c r="DO29" i="17"/>
  <c r="DQ29" i="17"/>
  <c r="DS29" i="17"/>
  <c r="DU29" i="17"/>
  <c r="DW29" i="17"/>
  <c r="DY29" i="17"/>
  <c r="EA29" i="17"/>
  <c r="EC29" i="17"/>
  <c r="EE29" i="17"/>
  <c r="EG29" i="17"/>
  <c r="EI29" i="17"/>
  <c r="EK29" i="17"/>
  <c r="EM29" i="17"/>
  <c r="AO29" i="17"/>
  <c r="EO29" i="17"/>
  <c r="Y30" i="17"/>
  <c r="AK30" i="17"/>
  <c r="AM30" i="17"/>
  <c r="BC30" i="17"/>
  <c r="AA30" i="17"/>
  <c r="AI30" i="17"/>
  <c r="BA30" i="17"/>
  <c r="AY30" i="17"/>
  <c r="AC30" i="17"/>
  <c r="AW30" i="17"/>
  <c r="AQ30" i="17"/>
  <c r="BE30" i="17"/>
  <c r="BG30" i="17"/>
  <c r="BI30" i="17"/>
  <c r="BK30" i="17"/>
  <c r="BM30" i="17"/>
  <c r="BO30" i="17"/>
  <c r="BQ30" i="17"/>
  <c r="BS30" i="17"/>
  <c r="BU30" i="17"/>
  <c r="BW30" i="17"/>
  <c r="BY30" i="17"/>
  <c r="CA30" i="17"/>
  <c r="CC30" i="17"/>
  <c r="CE30" i="17"/>
  <c r="CG30" i="17"/>
  <c r="AS30" i="17"/>
  <c r="CI30" i="17"/>
  <c r="CK30" i="17"/>
  <c r="CM30" i="17"/>
  <c r="CO30" i="17"/>
  <c r="CQ30" i="17"/>
  <c r="CS30" i="17"/>
  <c r="CU30" i="17"/>
  <c r="CW30" i="17"/>
  <c r="CY30" i="17"/>
  <c r="DA30" i="17"/>
  <c r="DC30" i="17"/>
  <c r="DE30" i="17"/>
  <c r="DG30" i="17"/>
  <c r="DI30" i="17"/>
  <c r="DK30" i="17"/>
  <c r="DM30" i="17"/>
  <c r="DO30" i="17"/>
  <c r="DQ30" i="17"/>
  <c r="DS30" i="17"/>
  <c r="DU30" i="17"/>
  <c r="DW30" i="17"/>
  <c r="DY30" i="17"/>
  <c r="EA30" i="17"/>
  <c r="EC30" i="17"/>
  <c r="EE30" i="17"/>
  <c r="EG30" i="17"/>
  <c r="EI30" i="17"/>
  <c r="EK30" i="17"/>
  <c r="EM30" i="17"/>
  <c r="AO30" i="17"/>
  <c r="EO30" i="17"/>
  <c r="Y31" i="17"/>
  <c r="AK31" i="17"/>
  <c r="W31" i="17"/>
  <c r="AM31" i="17"/>
  <c r="BC31" i="17"/>
  <c r="AG31" i="17"/>
  <c r="AA31" i="17"/>
  <c r="AI31" i="17"/>
  <c r="BA31" i="17"/>
  <c r="AY31" i="17"/>
  <c r="AC31" i="17"/>
  <c r="AW31" i="17"/>
  <c r="AU31" i="17"/>
  <c r="AQ31" i="17"/>
  <c r="BE31" i="17"/>
  <c r="BG31" i="17"/>
  <c r="BI31" i="17"/>
  <c r="BK31" i="17"/>
  <c r="BM31" i="17"/>
  <c r="BO31" i="17"/>
  <c r="BQ31" i="17"/>
  <c r="BS31" i="17"/>
  <c r="BU31" i="17"/>
  <c r="BW31" i="17"/>
  <c r="BY31" i="17"/>
  <c r="AE31" i="17"/>
  <c r="CA31" i="17"/>
  <c r="CC31" i="17"/>
  <c r="CE31" i="17"/>
  <c r="CG31" i="17"/>
  <c r="AS31" i="17"/>
  <c r="CI31" i="17"/>
  <c r="CK31" i="17"/>
  <c r="CM31" i="17"/>
  <c r="CO31" i="17"/>
  <c r="CQ31" i="17"/>
  <c r="CS31" i="17"/>
  <c r="CU31" i="17"/>
  <c r="CW31" i="17"/>
  <c r="CY31" i="17"/>
  <c r="DA31" i="17"/>
  <c r="DC31" i="17"/>
  <c r="DE31" i="17"/>
  <c r="DG31" i="17"/>
  <c r="DI31" i="17"/>
  <c r="DK31" i="17"/>
  <c r="DM31" i="17"/>
  <c r="DO31" i="17"/>
  <c r="DQ31" i="17"/>
  <c r="DS31" i="17"/>
  <c r="DU31" i="17"/>
  <c r="DW31" i="17"/>
  <c r="DY31" i="17"/>
  <c r="EA31" i="17"/>
  <c r="EC31" i="17"/>
  <c r="EE31" i="17"/>
  <c r="EG31" i="17"/>
  <c r="EI31" i="17"/>
  <c r="EK31" i="17"/>
  <c r="EM31" i="17"/>
  <c r="AO31" i="17"/>
  <c r="EO31" i="17"/>
  <c r="Y32" i="17"/>
  <c r="AK32" i="17"/>
  <c r="W32" i="17"/>
  <c r="AM32" i="17"/>
  <c r="BC32" i="17"/>
  <c r="AG32" i="17"/>
  <c r="AA32" i="17"/>
  <c r="AI32" i="17"/>
  <c r="BA32" i="17"/>
  <c r="AY32" i="17"/>
  <c r="AW32" i="17"/>
  <c r="AU32" i="17"/>
  <c r="AQ32" i="17"/>
  <c r="BE32" i="17"/>
  <c r="BG32" i="17"/>
  <c r="BI32" i="17"/>
  <c r="BM32" i="17"/>
  <c r="BO32" i="17"/>
  <c r="BQ32" i="17"/>
  <c r="BS32" i="17"/>
  <c r="BU32" i="17"/>
  <c r="BW32" i="17"/>
  <c r="BY32" i="17"/>
  <c r="AE32" i="17"/>
  <c r="CA32" i="17"/>
  <c r="CE32" i="17"/>
  <c r="CG32" i="17"/>
  <c r="AS32" i="17"/>
  <c r="CI32" i="17"/>
  <c r="CK32" i="17"/>
  <c r="CM32" i="17"/>
  <c r="CO32" i="17"/>
  <c r="CS32" i="17"/>
  <c r="CU32" i="17"/>
  <c r="CW32" i="17"/>
  <c r="CY32" i="17"/>
  <c r="DA32" i="17"/>
  <c r="DC32" i="17"/>
  <c r="DE32" i="17"/>
  <c r="DG32" i="17"/>
  <c r="DI32" i="17"/>
  <c r="DK32" i="17"/>
  <c r="DM32" i="17"/>
  <c r="DO32" i="17"/>
  <c r="DQ32" i="17"/>
  <c r="DS32" i="17"/>
  <c r="DU32" i="17"/>
  <c r="DW32" i="17"/>
  <c r="DY32" i="17"/>
  <c r="EA32" i="17"/>
  <c r="EC32" i="17"/>
  <c r="EE32" i="17"/>
  <c r="EG32" i="17"/>
  <c r="EI32" i="17"/>
  <c r="EK32" i="17"/>
  <c r="EM32" i="17"/>
  <c r="AO32" i="17"/>
  <c r="EO32" i="17"/>
  <c r="Y33" i="17"/>
  <c r="AK33" i="17"/>
  <c r="AM33" i="17"/>
  <c r="BC33" i="17"/>
  <c r="AA33" i="17"/>
  <c r="AI33" i="17"/>
  <c r="BA33" i="17"/>
  <c r="AY33" i="17"/>
  <c r="AC33" i="17"/>
  <c r="BE33" i="17"/>
  <c r="BG33" i="17"/>
  <c r="BI33" i="17"/>
  <c r="BK33" i="17"/>
  <c r="BM33" i="17"/>
  <c r="BO33" i="17"/>
  <c r="BQ33" i="17"/>
  <c r="BS33" i="17"/>
  <c r="BU33" i="17"/>
  <c r="BW33" i="17"/>
  <c r="BY33" i="17"/>
  <c r="AE33" i="17"/>
  <c r="CA33" i="17"/>
  <c r="CC33" i="17"/>
  <c r="CG33" i="17"/>
  <c r="AS33" i="17"/>
  <c r="CI33" i="17"/>
  <c r="CK33" i="17"/>
  <c r="CM33" i="17"/>
  <c r="CO33" i="17"/>
  <c r="CQ33" i="17"/>
  <c r="CS33" i="17"/>
  <c r="CU33" i="17"/>
  <c r="CW33" i="17"/>
  <c r="CY33" i="17"/>
  <c r="DA33" i="17"/>
  <c r="DC33" i="17"/>
  <c r="DE33" i="17"/>
  <c r="DG33" i="17"/>
  <c r="DI33" i="17"/>
  <c r="DK33" i="17"/>
  <c r="DM33" i="17"/>
  <c r="DO33" i="17"/>
  <c r="DQ33" i="17"/>
  <c r="DS33" i="17"/>
  <c r="DU33" i="17"/>
  <c r="DW33" i="17"/>
  <c r="DY33" i="17"/>
  <c r="EA33" i="17"/>
  <c r="EC33" i="17"/>
  <c r="EE33" i="17"/>
  <c r="EG33" i="17"/>
  <c r="EI33" i="17"/>
  <c r="EK33" i="17"/>
  <c r="EM33" i="17"/>
  <c r="AO33" i="17"/>
  <c r="EO33" i="17"/>
  <c r="AK34" i="17"/>
  <c r="W34" i="17"/>
  <c r="AM34" i="17"/>
  <c r="BC34" i="17"/>
  <c r="AA34" i="17"/>
  <c r="AI34" i="17"/>
  <c r="BA34" i="17"/>
  <c r="AY34" i="17"/>
  <c r="AW34" i="17"/>
  <c r="AU34" i="17"/>
  <c r="AQ34" i="17"/>
  <c r="BE34" i="17"/>
  <c r="BG34" i="17"/>
  <c r="BI34" i="17"/>
  <c r="BK34" i="17"/>
  <c r="BM34" i="17"/>
  <c r="BO34" i="17"/>
  <c r="BQ34" i="17"/>
  <c r="BS34" i="17"/>
  <c r="BU34" i="17"/>
  <c r="BW34" i="17"/>
  <c r="BY34" i="17"/>
  <c r="AE34" i="17"/>
  <c r="CA34" i="17"/>
  <c r="CC34" i="17"/>
  <c r="CE34" i="17"/>
  <c r="CG34" i="17"/>
  <c r="AS34" i="17"/>
  <c r="CI34" i="17"/>
  <c r="CK34" i="17"/>
  <c r="CM34" i="17"/>
  <c r="CO34" i="17"/>
  <c r="CQ34" i="17"/>
  <c r="CS34" i="17"/>
  <c r="CU34" i="17"/>
  <c r="CW34" i="17"/>
  <c r="CY34" i="17"/>
  <c r="DA34" i="17"/>
  <c r="DC34" i="17"/>
  <c r="DE34" i="17"/>
  <c r="DG34" i="17"/>
  <c r="DI34" i="17"/>
  <c r="DK34" i="17"/>
  <c r="DM34" i="17"/>
  <c r="DO34" i="17"/>
  <c r="DQ34" i="17"/>
  <c r="DS34" i="17"/>
  <c r="DU34" i="17"/>
  <c r="DW34" i="17"/>
  <c r="DY34" i="17"/>
  <c r="EA34" i="17"/>
  <c r="EC34" i="17"/>
  <c r="EE34" i="17"/>
  <c r="EG34" i="17"/>
  <c r="EI34" i="17"/>
  <c r="EK34" i="17"/>
  <c r="EM34" i="17"/>
  <c r="AO34" i="17"/>
  <c r="EO34" i="17"/>
  <c r="Y35" i="17"/>
  <c r="AK35" i="17"/>
  <c r="W35" i="17"/>
  <c r="AM35" i="17"/>
  <c r="BC35" i="17"/>
  <c r="AA35" i="17"/>
  <c r="AI35" i="17"/>
  <c r="BA35" i="17"/>
  <c r="AY35" i="17"/>
  <c r="AC35" i="17"/>
  <c r="AW35" i="17"/>
  <c r="AU35" i="17"/>
  <c r="AQ35" i="17"/>
  <c r="BE35" i="17"/>
  <c r="BG35" i="17"/>
  <c r="BI35" i="17"/>
  <c r="BK35" i="17"/>
  <c r="BM35" i="17"/>
  <c r="BO35" i="17"/>
  <c r="BQ35" i="17"/>
  <c r="BS35" i="17"/>
  <c r="BU35" i="17"/>
  <c r="BW35" i="17"/>
  <c r="BY35" i="17"/>
  <c r="CA35" i="17"/>
  <c r="CC35" i="17"/>
  <c r="CE35" i="17"/>
  <c r="CG35" i="17"/>
  <c r="AS35" i="17"/>
  <c r="CI35" i="17"/>
  <c r="CK35" i="17"/>
  <c r="CM35" i="17"/>
  <c r="CO35" i="17"/>
  <c r="CQ35" i="17"/>
  <c r="CS35" i="17"/>
  <c r="CU35" i="17"/>
  <c r="CW35" i="17"/>
  <c r="CY35" i="17"/>
  <c r="DA35" i="17"/>
  <c r="DC35" i="17"/>
  <c r="DE35" i="17"/>
  <c r="DG35" i="17"/>
  <c r="DI35" i="17"/>
  <c r="DK35" i="17"/>
  <c r="DM35" i="17"/>
  <c r="DO35" i="17"/>
  <c r="DQ35" i="17"/>
  <c r="DS35" i="17"/>
  <c r="DU35" i="17"/>
  <c r="DW35" i="17"/>
  <c r="DY35" i="17"/>
  <c r="EA35" i="17"/>
  <c r="EC35" i="17"/>
  <c r="EE35" i="17"/>
  <c r="EG35" i="17"/>
  <c r="EI35" i="17"/>
  <c r="EK35" i="17"/>
  <c r="EM35" i="17"/>
  <c r="AO35" i="17"/>
  <c r="EO35" i="17"/>
  <c r="Q25" i="17"/>
  <c r="Q31" i="17"/>
  <c r="Q33" i="17"/>
  <c r="Q34" i="17"/>
  <c r="EN39" i="17" l="1"/>
  <c r="AN39" i="17"/>
  <c r="EL39" i="17"/>
  <c r="EJ39" i="17"/>
  <c r="EH39" i="17"/>
  <c r="EF39" i="17"/>
  <c r="ED39" i="17"/>
  <c r="EB39" i="17"/>
  <c r="DZ39" i="17"/>
  <c r="DX39" i="17"/>
  <c r="DV39" i="17"/>
  <c r="DT39" i="17"/>
  <c r="DR39" i="17"/>
  <c r="DP39" i="17"/>
  <c r="DN39" i="17"/>
  <c r="DL39" i="17"/>
  <c r="DJ39" i="17"/>
  <c r="DH39" i="17"/>
  <c r="DF39" i="17"/>
  <c r="DD39" i="17"/>
  <c r="DB39" i="17"/>
  <c r="CZ39" i="17"/>
  <c r="CX39" i="17"/>
  <c r="CV39" i="17"/>
  <c r="CT39" i="17"/>
  <c r="CR39" i="17"/>
  <c r="CP39" i="17"/>
  <c r="CN39" i="17"/>
  <c r="CL39" i="17"/>
  <c r="CJ39" i="17"/>
  <c r="CH39" i="17"/>
  <c r="AR39" i="17"/>
  <c r="CF39" i="17"/>
  <c r="CD39" i="17"/>
  <c r="CB39" i="17"/>
  <c r="BZ39" i="17"/>
  <c r="AD39" i="17"/>
  <c r="BX39" i="17"/>
  <c r="BV39" i="17"/>
  <c r="BT39" i="17"/>
  <c r="BR39" i="17"/>
  <c r="BP39" i="17"/>
  <c r="BN39" i="17"/>
  <c r="BL39" i="17"/>
  <c r="BJ39" i="17"/>
  <c r="BH39" i="17"/>
  <c r="BF39" i="17"/>
  <c r="BD39" i="17"/>
  <c r="AP39" i="17"/>
  <c r="AT39" i="17"/>
  <c r="AV39" i="17"/>
  <c r="AB39" i="17"/>
  <c r="AX39" i="17"/>
  <c r="AZ39" i="17"/>
  <c r="AH39" i="17"/>
  <c r="Z39" i="17"/>
  <c r="AF39" i="17"/>
  <c r="BB39" i="17"/>
  <c r="AL39" i="17"/>
  <c r="V39" i="17"/>
  <c r="AJ39" i="17"/>
  <c r="T39" i="17"/>
  <c r="X39" i="17"/>
  <c r="R39" i="17"/>
  <c r="P39" i="17"/>
  <c r="EN37" i="17"/>
  <c r="AN37" i="17"/>
  <c r="EL37" i="17"/>
  <c r="EJ37" i="17"/>
  <c r="EH37" i="17"/>
  <c r="EF37" i="17"/>
  <c r="ED37" i="17"/>
  <c r="EB37" i="17"/>
  <c r="DZ37" i="17"/>
  <c r="DX37" i="17"/>
  <c r="DV37" i="17"/>
  <c r="DT37" i="17"/>
  <c r="DR37" i="17"/>
  <c r="DP37" i="17"/>
  <c r="DN37" i="17"/>
  <c r="DL37" i="17"/>
  <c r="DJ37" i="17"/>
  <c r="DH37" i="17"/>
  <c r="DF37" i="17"/>
  <c r="DD37" i="17"/>
  <c r="DB37" i="17"/>
  <c r="CZ37" i="17"/>
  <c r="CX37" i="17"/>
  <c r="CV37" i="17"/>
  <c r="CT37" i="17"/>
  <c r="CR37" i="17"/>
  <c r="CP37" i="17"/>
  <c r="CN37" i="17"/>
  <c r="CL37" i="17"/>
  <c r="CJ37" i="17"/>
  <c r="CH37" i="17"/>
  <c r="AR37" i="17"/>
  <c r="CF37" i="17"/>
  <c r="CD37" i="17"/>
  <c r="CB37" i="17"/>
  <c r="BZ37" i="17"/>
  <c r="AD37" i="17"/>
  <c r="BX37" i="17"/>
  <c r="BV37" i="17"/>
  <c r="BT37" i="17"/>
  <c r="BR37" i="17"/>
  <c r="BP37" i="17"/>
  <c r="BN37" i="17"/>
  <c r="BL37" i="17"/>
  <c r="BJ37" i="17"/>
  <c r="BH37" i="17"/>
  <c r="BF37" i="17"/>
  <c r="BD37" i="17"/>
  <c r="AP37" i="17"/>
  <c r="AT37" i="17"/>
  <c r="AV37" i="17"/>
  <c r="AB37" i="17"/>
  <c r="AX37" i="17"/>
  <c r="AZ37" i="17"/>
  <c r="AH37" i="17"/>
  <c r="Z37" i="17"/>
  <c r="AF37" i="17"/>
  <c r="BB37" i="17"/>
  <c r="AL37" i="17"/>
  <c r="V37" i="17"/>
  <c r="AJ37" i="17"/>
  <c r="T37" i="17"/>
  <c r="X37" i="17"/>
  <c r="R37" i="17"/>
  <c r="P37" i="17"/>
  <c r="O35" i="17"/>
  <c r="O34" i="17"/>
  <c r="O33" i="17"/>
  <c r="O32" i="17"/>
  <c r="O31" i="17"/>
  <c r="O30" i="17"/>
  <c r="N30" i="17"/>
  <c r="O29" i="17"/>
  <c r="O28" i="17"/>
  <c r="O27" i="17"/>
  <c r="O26" i="17"/>
  <c r="O25" i="17"/>
  <c r="O24" i="17"/>
  <c r="O23" i="17"/>
  <c r="O22" i="17"/>
  <c r="O21" i="17"/>
  <c r="O20" i="17"/>
  <c r="O19" i="17"/>
  <c r="O18" i="17"/>
  <c r="O17" i="17"/>
  <c r="O16" i="17"/>
  <c r="O15" i="17"/>
  <c r="O14" i="17"/>
  <c r="O11" i="17"/>
  <c r="O10" i="17"/>
  <c r="DS7" i="17"/>
  <c r="DS8" i="17" s="1"/>
  <c r="N22" i="17" l="1"/>
  <c r="N14" i="17"/>
  <c r="N16" i="17"/>
  <c r="N20" i="17"/>
  <c r="N24" i="17"/>
  <c r="N28" i="17"/>
  <c r="N32" i="17"/>
  <c r="N15" i="17"/>
  <c r="N23" i="17"/>
  <c r="N27" i="17"/>
  <c r="N31" i="17"/>
  <c r="N35" i="17"/>
  <c r="N10" i="17"/>
  <c r="N18" i="17"/>
  <c r="N34" i="17"/>
  <c r="N19" i="17"/>
  <c r="N11" i="17"/>
  <c r="N17" i="17"/>
  <c r="N21" i="17"/>
  <c r="N25" i="17"/>
  <c r="N29" i="17"/>
  <c r="N33" i="17"/>
  <c r="DR38" i="17"/>
  <c r="DR40" i="17" s="1"/>
  <c r="N26" i="17"/>
  <c r="C49" i="17"/>
  <c r="CC7" i="17"/>
  <c r="CC8" i="17" s="1"/>
  <c r="EM7" i="17"/>
  <c r="EM8" i="17" s="1"/>
  <c r="Y7" i="17"/>
  <c r="Y8" i="17" s="1"/>
  <c r="Y34" i="17" s="1"/>
  <c r="BG7" i="17"/>
  <c r="BG8" i="17" s="1"/>
  <c r="CI7" i="17"/>
  <c r="CI8" i="17" s="1"/>
  <c r="DO7" i="17"/>
  <c r="DO8" i="17" s="1"/>
  <c r="AW7" i="17"/>
  <c r="AW8" i="17" s="1"/>
  <c r="AW33" i="17" s="1"/>
  <c r="DG7" i="17"/>
  <c r="DG8" i="17" s="1"/>
  <c r="AM7" i="17"/>
  <c r="AM8" i="17" s="1"/>
  <c r="BO7" i="17"/>
  <c r="BO8" i="17" s="1"/>
  <c r="CQ7" i="17"/>
  <c r="CQ8" i="17" s="1"/>
  <c r="CQ32" i="17" s="1"/>
  <c r="DW7" i="17"/>
  <c r="DW8" i="17" s="1"/>
  <c r="AI7" i="17"/>
  <c r="AI8" i="17" s="1"/>
  <c r="AI25" i="17" s="1"/>
  <c r="BW7" i="17"/>
  <c r="BW8" i="17" s="1"/>
  <c r="CY7" i="17"/>
  <c r="CY8" i="17" s="1"/>
  <c r="EE7" i="17"/>
  <c r="EE8" i="17" s="1"/>
  <c r="U7" i="17"/>
  <c r="U8" i="17" s="1"/>
  <c r="BA7" i="17"/>
  <c r="BA8" i="17" s="1"/>
  <c r="BI7" i="17"/>
  <c r="BI8" i="17" s="1"/>
  <c r="BY7" i="17"/>
  <c r="BY8" i="17" s="1"/>
  <c r="CS7" i="17"/>
  <c r="CS8" i="17" s="1"/>
  <c r="DA7" i="17"/>
  <c r="DA8" i="17" s="1"/>
  <c r="DY7" i="17"/>
  <c r="DY8" i="17" s="1"/>
  <c r="AK7" i="17"/>
  <c r="AK8" i="17" s="1"/>
  <c r="AK23" i="17" s="1"/>
  <c r="AG7" i="17"/>
  <c r="AG8" i="17" s="1"/>
  <c r="AQ7" i="17"/>
  <c r="AQ8" i="17" s="1"/>
  <c r="BK7" i="17"/>
  <c r="BK8" i="17" s="1"/>
  <c r="BK32" i="17" s="1"/>
  <c r="BS7" i="17"/>
  <c r="BS8" i="17" s="1"/>
  <c r="CG7" i="17"/>
  <c r="CG8" i="17" s="1"/>
  <c r="CM7" i="17"/>
  <c r="CM8" i="17" s="1"/>
  <c r="DC7" i="17"/>
  <c r="DC8" i="17" s="1"/>
  <c r="DK7" i="17"/>
  <c r="DK8" i="17" s="1"/>
  <c r="EA7" i="17"/>
  <c r="EA8" i="17" s="1"/>
  <c r="EI7" i="17"/>
  <c r="EI8" i="17" s="1"/>
  <c r="EO7" i="17"/>
  <c r="EO8" i="17" s="1"/>
  <c r="S7" i="17"/>
  <c r="S8" i="17" s="1"/>
  <c r="W7" i="17"/>
  <c r="W8" i="17" s="1"/>
  <c r="W24" i="17" s="1"/>
  <c r="AA7" i="17"/>
  <c r="AA8" i="17" s="1"/>
  <c r="AC7" i="17"/>
  <c r="AC8" i="17" s="1"/>
  <c r="BE7" i="17"/>
  <c r="BE8" i="17" s="1"/>
  <c r="BM7" i="17"/>
  <c r="BM8" i="17" s="1"/>
  <c r="BU7" i="17"/>
  <c r="BU8" i="17" s="1"/>
  <c r="CA7" i="17"/>
  <c r="CA8" i="17" s="1"/>
  <c r="AS7" i="17"/>
  <c r="AS8" i="17" s="1"/>
  <c r="AS29" i="17" s="1"/>
  <c r="CO7" i="17"/>
  <c r="CO8" i="17" s="1"/>
  <c r="CW7" i="17"/>
  <c r="CW8" i="17" s="1"/>
  <c r="DE7" i="17"/>
  <c r="DE8" i="17" s="1"/>
  <c r="DE16" i="17" s="1"/>
  <c r="DM7" i="17"/>
  <c r="DM8" i="17" s="1"/>
  <c r="DU7" i="17"/>
  <c r="DU8" i="17" s="1"/>
  <c r="EC7" i="17"/>
  <c r="EC8" i="17" s="1"/>
  <c r="EK7" i="17"/>
  <c r="EK8" i="17" s="1"/>
  <c r="C50" i="17"/>
  <c r="BC7" i="17"/>
  <c r="BC8" i="17" s="1"/>
  <c r="BC16" i="17" s="1"/>
  <c r="BQ7" i="17"/>
  <c r="BQ8" i="17" s="1"/>
  <c r="CE7" i="17"/>
  <c r="CE8" i="17" s="1"/>
  <c r="CE33" i="17" s="1"/>
  <c r="DI7" i="17"/>
  <c r="DI8" i="17" s="1"/>
  <c r="EG7" i="17"/>
  <c r="EG8" i="17" s="1"/>
  <c r="AU7" i="17"/>
  <c r="AU8" i="17" s="1"/>
  <c r="CK7" i="17"/>
  <c r="CK8" i="17" s="1"/>
  <c r="DQ7" i="17"/>
  <c r="DQ8" i="17" s="1"/>
  <c r="AO7" i="17"/>
  <c r="AO8" i="17" s="1"/>
  <c r="Q7" i="17"/>
  <c r="Q8" i="17" s="1"/>
  <c r="AY7" i="17"/>
  <c r="AY8" i="17" s="1"/>
  <c r="AE7" i="17"/>
  <c r="AE8" i="17" s="1"/>
  <c r="CU7" i="17"/>
  <c r="CU8" i="17" s="1"/>
  <c r="C51" i="17"/>
  <c r="CC32" i="17" l="1"/>
  <c r="AG34" i="17"/>
  <c r="AG35" i="17"/>
  <c r="AE30" i="17"/>
  <c r="AE35" i="17"/>
  <c r="Q32" i="17"/>
  <c r="Q35" i="17"/>
  <c r="S35" i="17"/>
  <c r="U34" i="17"/>
  <c r="U35" i="17"/>
  <c r="AC32" i="17"/>
  <c r="AC34" i="17"/>
  <c r="S33" i="17"/>
  <c r="S34" i="17"/>
  <c r="AU30" i="17"/>
  <c r="AU33" i="17"/>
  <c r="AQ29" i="17"/>
  <c r="AQ33" i="17"/>
  <c r="AG30" i="17"/>
  <c r="AG33" i="17"/>
  <c r="S32" i="17"/>
  <c r="S31" i="17"/>
  <c r="U31" i="17"/>
  <c r="U30" i="17"/>
  <c r="U32" i="17"/>
  <c r="W13" i="17"/>
  <c r="W33" i="17"/>
  <c r="W30" i="17"/>
  <c r="W14" i="17"/>
  <c r="Q29" i="17"/>
  <c r="Q30" i="17"/>
  <c r="S29" i="17"/>
  <c r="S30" i="17"/>
  <c r="U28" i="17"/>
  <c r="U29" i="17"/>
  <c r="AE25" i="17"/>
  <c r="AE20" i="17"/>
  <c r="AE24" i="17"/>
  <c r="AE13" i="17"/>
  <c r="AE15" i="17"/>
  <c r="Q28" i="17"/>
  <c r="S28" i="17"/>
  <c r="AU23" i="17"/>
  <c r="U27" i="17"/>
  <c r="U33" i="17"/>
  <c r="AO26" i="17"/>
  <c r="AO25" i="17"/>
  <c r="AO27" i="17"/>
  <c r="Y27" i="17"/>
  <c r="Q27" i="17"/>
  <c r="S27" i="17"/>
  <c r="AG25" i="17"/>
  <c r="AG27" i="17"/>
  <c r="W25" i="17"/>
  <c r="W27" i="17"/>
  <c r="AA25" i="17"/>
  <c r="AA27" i="17"/>
  <c r="AC25" i="17"/>
  <c r="AC27" i="17"/>
  <c r="Q26" i="17"/>
  <c r="AQ26" i="17"/>
  <c r="Y25" i="17"/>
  <c r="Y26" i="17"/>
  <c r="S25" i="17"/>
  <c r="S26" i="17"/>
  <c r="U26" i="17"/>
  <c r="AM23" i="17"/>
  <c r="AM25" i="17"/>
  <c r="U24" i="17"/>
  <c r="U25" i="17"/>
  <c r="Q23" i="17"/>
  <c r="Q24" i="17"/>
  <c r="S22" i="17"/>
  <c r="S24" i="17"/>
  <c r="AI22" i="17"/>
  <c r="AI23" i="17"/>
  <c r="Y22" i="17"/>
  <c r="Q21" i="17"/>
  <c r="Q22" i="17"/>
  <c r="U22" i="17"/>
  <c r="S21" i="17"/>
  <c r="Y20" i="17"/>
  <c r="Y21" i="17"/>
  <c r="Q20" i="17"/>
  <c r="AK20" i="17"/>
  <c r="U20" i="17"/>
  <c r="U21" i="17"/>
  <c r="AO18" i="17"/>
  <c r="AO19" i="17"/>
  <c r="AM16" i="17"/>
  <c r="AM20" i="17"/>
  <c r="W19" i="17"/>
  <c r="W20" i="17"/>
  <c r="AC19" i="17"/>
  <c r="AC20" i="17"/>
  <c r="AI17" i="17"/>
  <c r="AI20" i="17"/>
  <c r="S19" i="17"/>
  <c r="S20" i="17"/>
  <c r="AA19" i="17"/>
  <c r="AA20" i="17"/>
  <c r="Q18" i="17"/>
  <c r="Q19" i="17"/>
  <c r="U18" i="17"/>
  <c r="U19" i="17"/>
  <c r="AK18" i="17"/>
  <c r="S18" i="17"/>
  <c r="Y18" i="17"/>
  <c r="AO15" i="17"/>
  <c r="AO17" i="17"/>
  <c r="AO10" i="17"/>
  <c r="AO12" i="17"/>
  <c r="Q17" i="17"/>
  <c r="S17" i="17"/>
  <c r="Y17" i="17"/>
  <c r="AK10" i="17"/>
  <c r="AK17" i="17"/>
  <c r="U16" i="17"/>
  <c r="U17" i="17"/>
  <c r="Q16" i="17"/>
  <c r="S16" i="17"/>
  <c r="S15" i="17"/>
  <c r="W15" i="17"/>
  <c r="U15" i="17"/>
  <c r="AC15" i="17"/>
  <c r="AA13" i="17"/>
  <c r="AA15" i="17"/>
  <c r="Y13" i="17"/>
  <c r="Y14" i="17"/>
  <c r="AI12" i="17"/>
  <c r="AI13" i="17"/>
  <c r="Q12" i="17"/>
  <c r="Q13" i="17"/>
  <c r="S12" i="17"/>
  <c r="S13" i="17"/>
  <c r="U12" i="17"/>
  <c r="U13" i="17"/>
  <c r="S14" i="17"/>
  <c r="BK11" i="17"/>
  <c r="BJ38" i="17" s="1"/>
  <c r="BJ40" i="17" s="1"/>
  <c r="Y11" i="17"/>
  <c r="Q11" i="17"/>
  <c r="Q14" i="17"/>
  <c r="AI10" i="17"/>
  <c r="AI14" i="17"/>
  <c r="U23" i="17"/>
  <c r="U14" i="17"/>
  <c r="W23" i="17"/>
  <c r="W11" i="17"/>
  <c r="U10" i="17"/>
  <c r="U11" i="17"/>
  <c r="S10" i="17"/>
  <c r="S11" i="17"/>
  <c r="Q15" i="17"/>
  <c r="Q10" i="17"/>
  <c r="CJ38" i="17"/>
  <c r="CJ40" i="17" s="1"/>
  <c r="EN38" i="17"/>
  <c r="EN40" i="17" s="1"/>
  <c r="DV38" i="17"/>
  <c r="DV40" i="17" s="1"/>
  <c r="BF38" i="17"/>
  <c r="BF40" i="17" s="1"/>
  <c r="BP38" i="17"/>
  <c r="BP40" i="17" s="1"/>
  <c r="CL38" i="17"/>
  <c r="CL40" i="17" s="1"/>
  <c r="CX38" i="17"/>
  <c r="CX40" i="17" s="1"/>
  <c r="BL38" i="17"/>
  <c r="BL40" i="17" s="1"/>
  <c r="DZ38" i="17"/>
  <c r="DZ40" i="17" s="1"/>
  <c r="BN38" i="17"/>
  <c r="BN40" i="17" s="1"/>
  <c r="EL38" i="17"/>
  <c r="EL40" i="17" s="1"/>
  <c r="DP38" i="17"/>
  <c r="DP40" i="17" s="1"/>
  <c r="BD38" i="17"/>
  <c r="BD40" i="17" s="1"/>
  <c r="CP38" i="17"/>
  <c r="CP40" i="17" s="1"/>
  <c r="CT38" i="17"/>
  <c r="CT40" i="17" s="1"/>
  <c r="BB38" i="17"/>
  <c r="BB40" i="17" s="1"/>
  <c r="CB38" i="17"/>
  <c r="CB40" i="17" s="1"/>
  <c r="CD38" i="17"/>
  <c r="CD40" i="17" s="1"/>
  <c r="DT38" i="17"/>
  <c r="DT40" i="17" s="1"/>
  <c r="CN38" i="17"/>
  <c r="CN40" i="17" s="1"/>
  <c r="CF38" i="17"/>
  <c r="CF40" i="17" s="1"/>
  <c r="CR38" i="17"/>
  <c r="CR40" i="17" s="1"/>
  <c r="BX38" i="17"/>
  <c r="BX40" i="17" s="1"/>
  <c r="EF38" i="17"/>
  <c r="EF40" i="17" s="1"/>
  <c r="DF38" i="17"/>
  <c r="DF40" i="17" s="1"/>
  <c r="BV38" i="17"/>
  <c r="BV40" i="17" s="1"/>
  <c r="AX38" i="17"/>
  <c r="AX40" i="17" s="1"/>
  <c r="AP38" i="17" l="1"/>
  <c r="AP40" i="17" s="1"/>
  <c r="AD38" i="17"/>
  <c r="AD40" i="17" s="1"/>
  <c r="AB38" i="17"/>
  <c r="AB40" i="17" s="1"/>
  <c r="AH38" i="17"/>
  <c r="AH40" i="17" s="1"/>
  <c r="ED38" i="17"/>
  <c r="ED40" i="17" s="1"/>
  <c r="CZ38" i="17"/>
  <c r="CZ40" i="17" s="1"/>
  <c r="CV38" i="17"/>
  <c r="CV40" i="17" s="1"/>
  <c r="DH38" i="17"/>
  <c r="DH40" i="17" s="1"/>
  <c r="DN38" i="17"/>
  <c r="DN40" i="17" s="1"/>
  <c r="DJ38" i="17"/>
  <c r="DJ40" i="17" s="1"/>
  <c r="DL38" i="17"/>
  <c r="DL40" i="17" s="1"/>
  <c r="BH38" i="17"/>
  <c r="BH40" i="17" s="1"/>
  <c r="DD38" i="17"/>
  <c r="DD40" i="17" s="1"/>
  <c r="EH38" i="17"/>
  <c r="EH40" i="17" s="1"/>
  <c r="BT38" i="17"/>
  <c r="BT40" i="17" s="1"/>
  <c r="EB38" i="17"/>
  <c r="EB40" i="17" s="1"/>
  <c r="AN38" i="17"/>
  <c r="AN40" i="17" s="1"/>
  <c r="BR38" i="17"/>
  <c r="BR40" i="17" s="1"/>
  <c r="AT38" i="17"/>
  <c r="AT40" i="17" s="1"/>
  <c r="CH38" i="17"/>
  <c r="CH40" i="17" s="1"/>
  <c r="DX38" i="17"/>
  <c r="DX40" i="17" s="1"/>
  <c r="DB38" i="17"/>
  <c r="DB40" i="17" s="1"/>
  <c r="BZ38" i="17"/>
  <c r="BZ40" i="17" s="1"/>
  <c r="EJ38" i="17"/>
  <c r="EJ40" i="17" s="1"/>
  <c r="AF38" i="17"/>
  <c r="AF40" i="17" s="1"/>
  <c r="Z38" i="17"/>
  <c r="Z40" i="17" s="1"/>
  <c r="X38" i="17"/>
  <c r="X40" i="17" s="1"/>
  <c r="AZ38" i="17"/>
  <c r="AZ40" i="17" s="1"/>
  <c r="T38" i="17"/>
  <c r="T40" i="17" s="1"/>
  <c r="AL38" i="17"/>
  <c r="AL40" i="17" s="1"/>
  <c r="AV38" i="17"/>
  <c r="AV40" i="17" s="1"/>
  <c r="V38" i="17"/>
  <c r="V40" i="17" s="1"/>
  <c r="AJ38" i="17"/>
  <c r="AJ40" i="17" s="1"/>
  <c r="D52" i="17"/>
  <c r="C52" i="17" s="1"/>
  <c r="P38" i="17"/>
  <c r="P40" i="17" s="1"/>
  <c r="R38" i="17"/>
  <c r="R40" i="17" s="1"/>
  <c r="AR38" i="17"/>
  <c r="AR40" i="17" s="1"/>
  <c r="DT41" i="17" l="1"/>
  <c r="DF41" i="17"/>
  <c r="DB41" i="17"/>
  <c r="BR41" i="17"/>
  <c r="EH41" i="17"/>
  <c r="CN41" i="17"/>
  <c r="BF41" i="17"/>
  <c r="DJ41" i="17"/>
  <c r="CZ41" i="17"/>
  <c r="CT41" i="17"/>
  <c r="DZ41" i="17"/>
  <c r="EJ41" i="17"/>
  <c r="CH41" i="17"/>
  <c r="EB41" i="17"/>
  <c r="EN41" i="17"/>
  <c r="CR41" i="17"/>
  <c r="BH41" i="17"/>
  <c r="DH41" i="17"/>
  <c r="BP41" i="17"/>
  <c r="BZ41" i="17"/>
  <c r="AT41" i="17"/>
  <c r="BT41" i="17"/>
  <c r="CD41" i="17"/>
  <c r="AD41" i="17"/>
  <c r="DL41" i="17"/>
  <c r="CV41" i="17"/>
  <c r="BN41" i="17"/>
  <c r="BL41" i="17"/>
  <c r="DX41" i="17"/>
  <c r="AN41" i="17"/>
  <c r="EL41" i="17"/>
  <c r="CF41" i="17"/>
  <c r="DD41" i="17"/>
  <c r="DN41" i="17"/>
  <c r="ED41" i="17"/>
  <c r="CJ41" i="17"/>
  <c r="BJ41" i="17"/>
  <c r="T41" i="17"/>
  <c r="AF41" i="17"/>
  <c r="R41" i="17"/>
  <c r="CB41" i="17"/>
  <c r="P41" i="17"/>
  <c r="DV41" i="17"/>
  <c r="AH41" i="17"/>
  <c r="AB41" i="17"/>
  <c r="CX41" i="17"/>
  <c r="BB41" i="17"/>
  <c r="BV41" i="17"/>
  <c r="EF41" i="17"/>
  <c r="DR41" i="17"/>
  <c r="CL41" i="17"/>
  <c r="CP41" i="17"/>
  <c r="DP41" i="17"/>
  <c r="AL41" i="17"/>
  <c r="Z41" i="17"/>
  <c r="AP41" i="17"/>
  <c r="AR41" i="17"/>
  <c r="AX41" i="17"/>
  <c r="AV41" i="17"/>
  <c r="V41" i="17"/>
  <c r="BD41" i="17"/>
  <c r="AZ41" i="17"/>
  <c r="X41" i="17"/>
  <c r="AJ41" i="17"/>
  <c r="BX41" i="17"/>
  <c r="C38" i="17" l="1"/>
  <c r="C39" i="17"/>
  <c r="C41" i="17"/>
  <c r="C45" i="17"/>
  <c r="C42" i="17"/>
  <c r="C46" i="17"/>
  <c r="C43" i="17"/>
  <c r="C47" i="17"/>
  <c r="C40" i="17"/>
  <c r="C44" i="17"/>
  <c r="B38" i="17"/>
  <c r="D46" i="17"/>
  <c r="B44" i="17"/>
  <c r="D42" i="17"/>
  <c r="D41" i="17"/>
  <c r="D40" i="17"/>
  <c r="D39" i="17"/>
  <c r="D38" i="17"/>
  <c r="D47" i="17"/>
  <c r="B47" i="17"/>
  <c r="D45" i="17"/>
  <c r="B43" i="17"/>
  <c r="D44" i="17"/>
  <c r="B42" i="17"/>
  <c r="B40" i="17"/>
  <c r="D43" i="17"/>
  <c r="B45" i="17"/>
  <c r="B39" i="17"/>
  <c r="B46" i="17"/>
  <c r="B41" i="17"/>
</calcChain>
</file>

<file path=xl/comments1.xml><?xml version="1.0" encoding="utf-8"?>
<comments xmlns="http://schemas.openxmlformats.org/spreadsheetml/2006/main">
  <authors>
    <author/>
    <author>Trev</author>
  </authors>
  <commentList>
    <comment ref="K9" authorId="0">
      <text>
        <r>
          <rPr>
            <sz val="10"/>
            <rFont val="Arial"/>
            <family val="2"/>
          </rPr>
          <t>Trev:
Difficulty is 'Climb divided by Distance', so the more climb in the race, the lower the score (lower score being desirable)</t>
        </r>
      </text>
    </comment>
    <comment ref="L9" authorId="0">
      <text>
        <r>
          <rPr>
            <sz val="10"/>
            <rFont val="Arial"/>
            <family val="2"/>
          </rPr>
          <t>Trev:
Sliding bonus scale: The longer the race, the higher the distance bonus (thus more to deduct from the Base Race Difficulty score in the previous column).</t>
        </r>
      </text>
    </comment>
    <comment ref="M9" authorId="0">
      <text>
        <r>
          <rPr>
            <sz val="10"/>
            <rFont val="Arial"/>
            <family val="2"/>
          </rPr>
          <t>Trev:
A standardised 'Race Value', which is simply Race Difficulty minus Distance Bonus.  The lower being the better.  
To aid those races with very poor Race Values I have engineered a 100pt ceiling - I since removed this because only  the odd race needs help and that can be done with the Terrain bonus. 
To curtail races with very good par scores I have engineered a 25pt floor.</t>
        </r>
      </text>
    </comment>
    <comment ref="N9" authorId="1">
      <text>
        <r>
          <rPr>
            <b/>
            <sz val="9"/>
            <color indexed="81"/>
            <rFont val="Tahoma"/>
            <family val="2"/>
          </rPr>
          <t>Trev:</t>
        </r>
        <r>
          <rPr>
            <sz val="9"/>
            <color indexed="81"/>
            <rFont val="Tahoma"/>
            <family val="2"/>
          </rPr>
          <t xml:space="preserve">
This helps account for races that are comparatively more difficult than other races due to the inherent terrain or the weather on the day.
User enters a % in Column H.</t>
        </r>
      </text>
    </comment>
    <comment ref="H16" authorId="1">
      <text>
        <r>
          <rPr>
            <b/>
            <sz val="9"/>
            <color indexed="81"/>
            <rFont val="Tahoma"/>
            <family val="2"/>
          </rPr>
          <t>Trev:</t>
        </r>
        <r>
          <rPr>
            <sz val="9"/>
            <color indexed="81"/>
            <rFont val="Tahoma"/>
            <family val="2"/>
          </rPr>
          <t xml:space="preserve">
Very tough course and very hot on the day</t>
        </r>
      </text>
    </comment>
    <comment ref="H18" authorId="1">
      <text>
        <r>
          <rPr>
            <b/>
            <sz val="9"/>
            <color indexed="81"/>
            <rFont val="Tahoma"/>
            <family val="2"/>
          </rPr>
          <t>Trev:</t>
        </r>
        <r>
          <rPr>
            <sz val="9"/>
            <color indexed="81"/>
            <rFont val="Tahoma"/>
            <family val="2"/>
          </rPr>
          <t xml:space="preserve">
Tough course</t>
        </r>
      </text>
    </comment>
    <comment ref="H20" authorId="1">
      <text>
        <r>
          <rPr>
            <b/>
            <sz val="9"/>
            <color indexed="81"/>
            <rFont val="Tahoma"/>
            <family val="2"/>
          </rPr>
          <t>Trev:</t>
        </r>
        <r>
          <rPr>
            <sz val="9"/>
            <color indexed="81"/>
            <rFont val="Tahoma"/>
            <family val="2"/>
          </rPr>
          <t xml:space="preserve">
Heat</t>
        </r>
      </text>
    </comment>
    <comment ref="H21" authorId="1">
      <text>
        <r>
          <rPr>
            <b/>
            <sz val="9"/>
            <color indexed="81"/>
            <rFont val="Tahoma"/>
            <family val="2"/>
          </rPr>
          <t>Trev:</t>
        </r>
        <r>
          <rPr>
            <sz val="9"/>
            <color indexed="81"/>
            <rFont val="Tahoma"/>
            <family val="2"/>
          </rPr>
          <t xml:space="preserve">
Heat</t>
        </r>
      </text>
    </comment>
    <comment ref="H22" authorId="1">
      <text>
        <r>
          <rPr>
            <b/>
            <sz val="9"/>
            <color indexed="81"/>
            <rFont val="Tahoma"/>
            <family val="2"/>
          </rPr>
          <t>Trev:</t>
        </r>
        <r>
          <rPr>
            <sz val="9"/>
            <color indexed="81"/>
            <rFont val="Tahoma"/>
            <family val="2"/>
          </rPr>
          <t xml:space="preserve">
Tough course and very hot on the day</t>
        </r>
      </text>
    </comment>
    <comment ref="H23" authorId="1">
      <text>
        <r>
          <rPr>
            <b/>
            <sz val="9"/>
            <color indexed="81"/>
            <rFont val="Tahoma"/>
            <family val="2"/>
          </rPr>
          <t>Trev:</t>
        </r>
        <r>
          <rPr>
            <sz val="9"/>
            <color indexed="81"/>
            <rFont val="Tahoma"/>
            <family val="2"/>
          </rPr>
          <t xml:space="preserve">
Terrain too easy (canal and incline), resulting in overly quick times</t>
        </r>
      </text>
    </comment>
    <comment ref="H26" authorId="1">
      <text>
        <r>
          <rPr>
            <b/>
            <sz val="9"/>
            <color indexed="81"/>
            <rFont val="Tahoma"/>
            <family val="2"/>
          </rPr>
          <t>Trev:</t>
        </r>
        <r>
          <rPr>
            <sz val="9"/>
            <color indexed="81"/>
            <rFont val="Tahoma"/>
            <family val="2"/>
          </rPr>
          <t xml:space="preserve">
Course very runnable resulting in overly quick times</t>
        </r>
      </text>
    </comment>
    <comment ref="H29" authorId="1">
      <text>
        <r>
          <rPr>
            <b/>
            <sz val="9"/>
            <color indexed="81"/>
            <rFont val="Tahoma"/>
            <family val="2"/>
          </rPr>
          <t>Trev:</t>
        </r>
        <r>
          <rPr>
            <sz val="9"/>
            <color indexed="81"/>
            <rFont val="Tahoma"/>
            <family val="2"/>
          </rPr>
          <t xml:space="preserve">
One of the toughest courses on the calendar</t>
        </r>
      </text>
    </comment>
    <comment ref="H30" authorId="1">
      <text>
        <r>
          <rPr>
            <b/>
            <sz val="9"/>
            <color indexed="81"/>
            <rFont val="Tahoma"/>
            <family val="2"/>
          </rPr>
          <t>Trev:</t>
        </r>
        <r>
          <rPr>
            <sz val="9"/>
            <color indexed="81"/>
            <rFont val="Tahoma"/>
            <family val="2"/>
          </rPr>
          <t xml:space="preserve">
Long stretches of trail/tarmac resulting in overly quick times</t>
        </r>
      </text>
    </comment>
    <comment ref="H31" authorId="1">
      <text>
        <r>
          <rPr>
            <b/>
            <sz val="9"/>
            <color indexed="81"/>
            <rFont val="Tahoma"/>
            <family val="2"/>
          </rPr>
          <t>Trev:</t>
        </r>
        <r>
          <rPr>
            <sz val="9"/>
            <color indexed="81"/>
            <rFont val="Tahoma"/>
            <family val="2"/>
          </rPr>
          <t xml:space="preserve">
Long stretches of trail/tarmac resulting in overly quick times</t>
        </r>
      </text>
    </comment>
    <comment ref="H33" authorId="1">
      <text>
        <r>
          <rPr>
            <b/>
            <sz val="9"/>
            <color indexed="81"/>
            <rFont val="Tahoma"/>
            <charset val="1"/>
          </rPr>
          <t>Trev:</t>
        </r>
        <r>
          <rPr>
            <sz val="9"/>
            <color indexed="81"/>
            <rFont val="Tahoma"/>
            <charset val="1"/>
          </rPr>
          <t xml:space="preserve">
Simply not enough climb so adjustment made to make race relevant.  </t>
        </r>
      </text>
    </comment>
    <comment ref="H34" authorId="1">
      <text>
        <r>
          <rPr>
            <b/>
            <sz val="9"/>
            <color indexed="81"/>
            <rFont val="Tahoma"/>
            <family val="2"/>
          </rPr>
          <t>Trev:</t>
        </r>
        <r>
          <rPr>
            <sz val="9"/>
            <color indexed="81"/>
            <rFont val="Tahoma"/>
            <family val="2"/>
          </rPr>
          <t xml:space="preserve">
Scores unusually high, used the terrain function to make the scores relevant</t>
        </r>
      </text>
    </comment>
    <comment ref="H35" authorId="1">
      <text>
        <r>
          <rPr>
            <b/>
            <sz val="9"/>
            <color indexed="81"/>
            <rFont val="Tahoma"/>
            <charset val="1"/>
          </rPr>
          <t>Trev:</t>
        </r>
        <r>
          <rPr>
            <sz val="9"/>
            <color indexed="81"/>
            <rFont val="Tahoma"/>
            <charset val="1"/>
          </rPr>
          <t xml:space="preserve">
Tough terrain - flooded river path</t>
        </r>
      </text>
    </comment>
  </commentList>
</comments>
</file>

<file path=xl/sharedStrings.xml><?xml version="1.0" encoding="utf-8"?>
<sst xmlns="http://schemas.openxmlformats.org/spreadsheetml/2006/main" count="475" uniqueCount="174">
  <si>
    <t>Gender</t>
  </si>
  <si>
    <t>Age</t>
  </si>
  <si>
    <t>Race Name</t>
  </si>
  <si>
    <t>Distance
Bonus</t>
  </si>
  <si>
    <t>Male</t>
  </si>
  <si>
    <t>Caroline</t>
  </si>
  <si>
    <t>Female</t>
  </si>
  <si>
    <t>Paul S</t>
  </si>
  <si>
    <t>Trev H</t>
  </si>
  <si>
    <t>Brian W</t>
  </si>
  <si>
    <t>Bushy</t>
  </si>
  <si>
    <t>Barry B</t>
  </si>
  <si>
    <t>Julie M</t>
  </si>
  <si>
    <t>Jason B</t>
  </si>
  <si>
    <t>Matt Orr</t>
  </si>
  <si>
    <t>Brendan</t>
  </si>
  <si>
    <t>Dan Wil</t>
  </si>
  <si>
    <t>Mat Daw</t>
  </si>
  <si>
    <t>Rich Rec</t>
  </si>
  <si>
    <t>Clare H</t>
  </si>
  <si>
    <t>Jim R</t>
  </si>
  <si>
    <t>Dean B</t>
  </si>
  <si>
    <t>Ian Hew</t>
  </si>
  <si>
    <t>Mick P</t>
  </si>
  <si>
    <t>D.O.B.</t>
  </si>
  <si>
    <t>Race Date</t>
  </si>
  <si>
    <t>Black Rocks</t>
  </si>
  <si>
    <t>Ricky's Race</t>
  </si>
  <si>
    <t>Wirksworth Undulator</t>
  </si>
  <si>
    <t>Dovedale Dash</t>
  </si>
  <si>
    <t>Leg it Round Lathkil</t>
  </si>
  <si>
    <t>BS</t>
  </si>
  <si>
    <t>AS</t>
  </si>
  <si>
    <t>BM</t>
  </si>
  <si>
    <t>Riber Run</t>
  </si>
  <si>
    <t>Calton Crawl</t>
  </si>
  <si>
    <t>CS</t>
  </si>
  <si>
    <t>Great Longstone Chase</t>
  </si>
  <si>
    <t>Race Points</t>
  </si>
  <si>
    <t>Race  Time</t>
  </si>
  <si>
    <t>Jules H</t>
  </si>
  <si>
    <t>Roger W</t>
  </si>
  <si>
    <t>Helen R</t>
  </si>
  <si>
    <t>Fordy</t>
  </si>
  <si>
    <t>Matty H</t>
  </si>
  <si>
    <t>George K</t>
  </si>
  <si>
    <t>Neil B</t>
  </si>
  <si>
    <t>Sharon C</t>
  </si>
  <si>
    <t>James Sp</t>
  </si>
  <si>
    <t>Chris M</t>
  </si>
  <si>
    <t>Fiona F</t>
  </si>
  <si>
    <t>Mick McG</t>
  </si>
  <si>
    <t>Y</t>
  </si>
  <si>
    <t>Mike Col</t>
  </si>
  <si>
    <t>Chris Worthi</t>
  </si>
  <si>
    <t>Karla</t>
  </si>
  <si>
    <t>N</t>
  </si>
  <si>
    <t>Age (years)</t>
  </si>
  <si>
    <t xml:space="preserve"> Current Position</t>
  </si>
  <si>
    <t>Cat.</t>
  </si>
  <si>
    <t>Total Points</t>
  </si>
  <si>
    <t>Age &amp; Gender Bonus</t>
  </si>
  <si>
    <t>Sinfin
Partakers</t>
  </si>
  <si>
    <t>Best 10 Results Pts</t>
  </si>
  <si>
    <t>Tigger Tor</t>
  </si>
  <si>
    <t>Hope Winter</t>
  </si>
  <si>
    <t>Whaley Waltz</t>
  </si>
  <si>
    <t>Sheldon</t>
  </si>
  <si>
    <t>Warslow Beer Festival</t>
  </si>
  <si>
    <t>Pilsley</t>
  </si>
  <si>
    <t>Lantern Pike</t>
  </si>
  <si>
    <t>Mid
Wk?</t>
  </si>
  <si>
    <t>No. of Races Run</t>
  </si>
  <si>
    <t>Wincle Trout</t>
  </si>
  <si>
    <t>Mount Famine</t>
  </si>
  <si>
    <t>Wirksworth Incline</t>
  </si>
  <si>
    <t>Tegg's Nose</t>
  </si>
  <si>
    <t>DE45 1TS</t>
  </si>
  <si>
    <t>DE56 2RD</t>
  </si>
  <si>
    <t>SK22 2HG</t>
  </si>
  <si>
    <t>SK11 0QJ</t>
  </si>
  <si>
    <t>ST10 3JX</t>
  </si>
  <si>
    <t>SK23 7HX</t>
  </si>
  <si>
    <t>SK17 0JJ</t>
  </si>
  <si>
    <t>DE45 1QS</t>
  </si>
  <si>
    <t>SK11 0HE</t>
  </si>
  <si>
    <t>DE45 1UL</t>
  </si>
  <si>
    <t>SK22 2NL</t>
  </si>
  <si>
    <t>DE45 1JE</t>
  </si>
  <si>
    <t>S17 3AB</t>
  </si>
  <si>
    <t>S33 6RD</t>
  </si>
  <si>
    <t>DE4 4FY</t>
  </si>
  <si>
    <t>DE4 5FG</t>
  </si>
  <si>
    <t>S33 7ZA</t>
  </si>
  <si>
    <t>DE4 5GJ</t>
  </si>
  <si>
    <t>DE4 3RQ</t>
  </si>
  <si>
    <t>DE4 4HJ</t>
  </si>
  <si>
    <t>DE4 2JY</t>
  </si>
  <si>
    <t>S11 7TZ</t>
  </si>
  <si>
    <t>DE4 4GZ</t>
  </si>
  <si>
    <t>DE6 2AW</t>
  </si>
  <si>
    <t>Age &amp; Gender Bonus Calculations</t>
  </si>
  <si>
    <t>Rich Sims</t>
  </si>
  <si>
    <t>Alison C</t>
  </si>
  <si>
    <t>Jemma W</t>
  </si>
  <si>
    <t>Andrea T</t>
  </si>
  <si>
    <t>Duncan Cow</t>
  </si>
  <si>
    <t>Dave Kap</t>
  </si>
  <si>
    <t>Steve Cress</t>
  </si>
  <si>
    <t>Ken Tomlin</t>
  </si>
  <si>
    <t>Gary And</t>
  </si>
  <si>
    <t>Xakiria</t>
  </si>
  <si>
    <t>Neil Mugg</t>
  </si>
  <si>
    <t>Ateyeb</t>
  </si>
  <si>
    <t>Steve Out-M</t>
  </si>
  <si>
    <t>Ivy</t>
  </si>
  <si>
    <t>Travel from Derby
Centre (minutes)</t>
  </si>
  <si>
    <t>Race
Climb (meters)</t>
  </si>
  <si>
    <t>Race 
Distance (meters)</t>
  </si>
  <si>
    <t>Points</t>
  </si>
  <si>
    <t>Current Leaders</t>
  </si>
  <si>
    <t>Pos'n</t>
  </si>
  <si>
    <t>1st</t>
  </si>
  <si>
    <t>2nd</t>
  </si>
  <si>
    <t>3rd</t>
  </si>
  <si>
    <t>4th</t>
  </si>
  <si>
    <t>5th</t>
  </si>
  <si>
    <t>6th</t>
  </si>
  <si>
    <t>Races</t>
  </si>
  <si>
    <t>7th</t>
  </si>
  <si>
    <t>8th</t>
  </si>
  <si>
    <t>9th</t>
  </si>
  <si>
    <t>10th</t>
  </si>
  <si>
    <t>&gt;10 Races Bonus Pts</t>
  </si>
  <si>
    <t>Total champs race participation numbers, year-to-date</t>
  </si>
  <si>
    <t>Number of different Sinfin fell runners, year-to-date</t>
  </si>
  <si>
    <t>Average number of Sinfin participants, per champs race</t>
  </si>
  <si>
    <t>Jenny W</t>
  </si>
  <si>
    <t>Tracey H</t>
  </si>
  <si>
    <t>Manually adjusted bonus scale</t>
  </si>
  <si>
    <t>Men's Points</t>
  </si>
  <si>
    <t>Women's Points</t>
  </si>
  <si>
    <t>Litton Christmas Cracker</t>
  </si>
  <si>
    <t>SK17 8QX</t>
  </si>
  <si>
    <t>Best (Iowest) score for a single race, year-to-date</t>
  </si>
  <si>
    <t>Peat Pits Race 1</t>
  </si>
  <si>
    <t>Tansley</t>
  </si>
  <si>
    <t>Longshaw Sheep Dog Trials</t>
  </si>
  <si>
    <t>Total Race Value incl Terrain Bonus</t>
  </si>
  <si>
    <t>Base Race
Difficulty</t>
  </si>
  <si>
    <t>Race 
Value</t>
  </si>
  <si>
    <t>Peat Pits Race 2</t>
  </si>
  <si>
    <t>Edale Fell Race</t>
  </si>
  <si>
    <t>DE562RD</t>
  </si>
  <si>
    <t>Post Code
(Sat Nav)</t>
  </si>
  <si>
    <t>Olde Goate</t>
  </si>
  <si>
    <t>Brassington Wakes</t>
  </si>
  <si>
    <t>Weather and Terrain Difficulty Adjuster</t>
  </si>
  <si>
    <t>The idea is to reward runners with more bonus points as they get older, paying special attention to the natural decrease in outright performance capability over 65.  Women are awarded in the region of 18% extra points throughout the age range.</t>
  </si>
  <si>
    <t>Tommo</t>
  </si>
  <si>
    <t>Simon B</t>
  </si>
  <si>
    <t>Helen Sm</t>
  </si>
  <si>
    <t>Jon Ev</t>
  </si>
  <si>
    <t>Rob Row</t>
  </si>
  <si>
    <t>Rob Ln</t>
  </si>
  <si>
    <t>Julie Cow</t>
  </si>
  <si>
    <t>Ryan Gr</t>
  </si>
  <si>
    <t>Rich Fi</t>
  </si>
  <si>
    <t>Rob Hum</t>
  </si>
  <si>
    <t>Chris Bak</t>
  </si>
  <si>
    <t>Paul Wd</t>
  </si>
  <si>
    <t>Rich Boy</t>
  </si>
  <si>
    <t>Dave Land</t>
  </si>
  <si>
    <t>Rich Webst</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</si>
</sst>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0000"/>
    <numFmt numFmtId="166" formatCode="[$-F400]h:mm:ss\ AM/PM"/>
    <numFmt numFmtId="167" formatCode="d/m/yy;@"/>
    <numFmt numFmtId="168" formatCode="[$-F800]dddd\,\ mmmm\ dd\,\ yyyy"/>
  </numFmts>
  <fonts count="5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color indexed="8"/>
      <name val="Calibri"/>
      <family val="2"/>
    </font>
    <font>
      <b/>
      <sz val="10"/>
      <color indexed="8"/>
      <name val="Calibri"/>
      <family val="2"/>
    </font>
    <font>
      <sz val="9"/>
      <color indexed="81"/>
      <name val="Tahoma"/>
      <family val="2"/>
    </font>
    <font>
      <b/>
      <sz val="9"/>
      <color indexed="81"/>
      <name val="Tahoma"/>
      <family val="2"/>
    </font>
    <font>
      <sz val="10"/>
      <name val="Calibri"/>
      <family val="2"/>
    </font>
    <font>
      <i/>
      <sz val="10"/>
      <name val="Calibri"/>
      <family val="2"/>
    </font>
    <font>
      <b/>
      <sz val="10"/>
      <name val="Calibri"/>
      <family val="2"/>
    </font>
    <font>
      <sz val="10"/>
      <name val="Calibri"/>
      <family val="2"/>
      <scheme val="minor"/>
    </font>
    <font>
      <i/>
      <sz val="10"/>
      <name val="Calibri"/>
      <family val="2"/>
      <scheme val="minor"/>
    </font>
    <font>
      <sz val="10"/>
      <color indexed="8"/>
      <name val="Calibri"/>
      <family val="2"/>
      <scheme val="minor"/>
    </font>
    <font>
      <i/>
      <sz val="10"/>
      <color indexed="22"/>
      <name val="Calibri"/>
      <family val="2"/>
      <scheme val="minor"/>
    </font>
    <font>
      <b/>
      <sz val="11"/>
      <color indexed="8"/>
      <name val="Calibri"/>
      <family val="2"/>
      <scheme val="minor"/>
    </font>
    <font>
      <b/>
      <sz val="10"/>
      <color indexed="8"/>
      <name val="Calibri"/>
      <family val="2"/>
      <scheme val="minor"/>
    </font>
    <font>
      <b/>
      <sz val="10"/>
      <name val="Calibri"/>
      <family val="2"/>
      <scheme val="minor"/>
    </font>
    <font>
      <sz val="9"/>
      <name val="Calibri"/>
      <family val="2"/>
      <scheme val="minor"/>
    </font>
    <font>
      <sz val="9"/>
      <color theme="0" tint="-0.499984740745262"/>
      <name val="Calibri"/>
      <family val="2"/>
      <scheme val="minor"/>
    </font>
    <font>
      <i/>
      <sz val="9"/>
      <color theme="0" tint="-0.499984740745262"/>
      <name val="Calibri"/>
      <family val="2"/>
      <scheme val="minor"/>
    </font>
    <font>
      <b/>
      <sz val="12"/>
      <name val="Calibri"/>
      <family val="2"/>
      <scheme val="minor"/>
    </font>
    <font>
      <b/>
      <sz val="14"/>
      <name val="Calibri"/>
      <family val="2"/>
      <scheme val="minor"/>
    </font>
    <font>
      <sz val="24"/>
      <color indexed="8"/>
      <name val="Earwig Factory"/>
    </font>
    <font>
      <sz val="10"/>
      <color theme="1"/>
      <name val="Calibri"/>
      <family val="2"/>
      <scheme val="minor"/>
    </font>
    <font>
      <sz val="10"/>
      <color rgb="FF3E1F00"/>
      <name val="Calibri"/>
      <family val="2"/>
      <scheme val="minor"/>
    </font>
    <font>
      <b/>
      <sz val="9"/>
      <name val="Calibri"/>
      <family val="2"/>
      <scheme val="minor"/>
    </font>
    <font>
      <b/>
      <sz val="18"/>
      <color indexed="8"/>
      <name val="Calibri"/>
      <family val="2"/>
    </font>
    <font>
      <sz val="10"/>
      <color theme="1"/>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3"/>
      <color rgb="FF2A1500"/>
      <name val="Edo"/>
    </font>
    <font>
      <sz val="9"/>
      <color indexed="81"/>
      <name val="Tahoma"/>
      <charset val="1"/>
    </font>
    <font>
      <b/>
      <sz val="9"/>
      <color indexed="81"/>
      <name val="Tahoma"/>
      <charset val="1"/>
    </font>
  </fonts>
  <fills count="44">
    <fill>
      <patternFill patternType="none"/>
    </fill>
    <fill>
      <patternFill patternType="gray125"/>
    </fill>
    <fill>
      <patternFill patternType="solid">
        <fgColor theme="0"/>
        <bgColor indexed="64"/>
      </patternFill>
    </fill>
    <fill>
      <patternFill patternType="solid">
        <fgColor rgb="FF88A945"/>
        <bgColor indexed="64"/>
      </patternFill>
    </fill>
    <fill>
      <patternFill patternType="solid">
        <fgColor rgb="FF8CAF47"/>
        <bgColor indexed="64"/>
      </patternFill>
    </fill>
    <fill>
      <patternFill patternType="solid">
        <fgColor rgb="FF8CAF47"/>
        <bgColor indexed="22"/>
      </patternFill>
    </fill>
    <fill>
      <gradientFill degree="135">
        <stop position="0">
          <color theme="0"/>
        </stop>
        <stop position="1">
          <color rgb="FF669900"/>
        </stop>
      </gradientFill>
    </fill>
    <fill>
      <patternFill patternType="solid">
        <fgColor theme="6" tint="0.59999389629810485"/>
        <bgColor indexed="64"/>
      </patternFill>
    </fill>
    <fill>
      <patternFill patternType="solid">
        <fgColor theme="6" tint="0.59999389629810485"/>
        <bgColor indexed="22"/>
      </patternFill>
    </fill>
    <fill>
      <patternFill patternType="solid">
        <fgColor rgb="FFFFFF00"/>
        <bgColor indexed="64"/>
      </patternFill>
    </fill>
    <fill>
      <patternFill patternType="solid">
        <fgColor theme="6" tint="0.59996337778862885"/>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2">
    <border>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medium">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8"/>
      </left>
      <right style="medium">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8"/>
      </right>
      <top style="thin">
        <color indexed="8"/>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8"/>
      </left>
      <right style="thin">
        <color indexed="8"/>
      </right>
      <top/>
      <bottom style="thin">
        <color indexed="8"/>
      </bottom>
      <diagonal/>
    </border>
    <border>
      <left style="thin">
        <color indexed="64"/>
      </left>
      <right/>
      <top/>
      <bottom style="thin">
        <color auto="1"/>
      </bottom>
      <diagonal/>
    </border>
    <border>
      <left style="medium">
        <color indexed="64"/>
      </left>
      <right style="thin">
        <color indexed="64"/>
      </right>
      <top/>
      <bottom style="thin">
        <color auto="1"/>
      </bottom>
      <diagonal/>
    </border>
    <border>
      <left style="thin">
        <color indexed="64"/>
      </left>
      <right style="medium">
        <color indexed="64"/>
      </right>
      <top/>
      <bottom style="thin">
        <color auto="1"/>
      </bottom>
      <diagonal/>
    </border>
    <border>
      <left/>
      <right style="thin">
        <color auto="1"/>
      </right>
      <top style="thin">
        <color auto="1"/>
      </top>
      <bottom/>
      <diagonal/>
    </border>
    <border>
      <left style="thin">
        <color auto="1"/>
      </left>
      <right/>
      <top/>
      <bottom/>
      <diagonal/>
    </border>
    <border>
      <left style="thin">
        <color indexed="64"/>
      </left>
      <right style="thin">
        <color indexed="64"/>
      </right>
      <top/>
      <bottom style="thin">
        <color auto="1"/>
      </bottom>
      <diagonal/>
    </border>
    <border>
      <left style="thin">
        <color indexed="64"/>
      </left>
      <right style="thin">
        <color indexed="64"/>
      </right>
      <top style="thin">
        <color auto="1"/>
      </top>
      <bottom/>
      <diagonal/>
    </border>
    <border>
      <left style="medium">
        <color indexed="64"/>
      </left>
      <right/>
      <top style="thin">
        <color indexed="64"/>
      </top>
      <bottom/>
      <diagonal/>
    </border>
    <border>
      <left style="thin">
        <color indexed="8"/>
      </left>
      <right/>
      <top/>
      <bottom style="thin">
        <color indexed="64"/>
      </bottom>
      <diagonal/>
    </border>
    <border>
      <left style="thin">
        <color indexed="8"/>
      </left>
      <right/>
      <top/>
      <bottom/>
      <diagonal/>
    </border>
    <border>
      <left style="medium">
        <color indexed="64"/>
      </left>
      <right style="thin">
        <color indexed="64"/>
      </right>
      <top/>
      <bottom style="medium">
        <color indexed="64"/>
      </bottom>
      <diagonal/>
    </border>
    <border>
      <left/>
      <right/>
      <top style="thin">
        <color indexed="64"/>
      </top>
      <bottom/>
      <diagonal/>
    </border>
    <border>
      <left style="thin">
        <color indexed="8"/>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medium">
        <color indexed="64"/>
      </left>
      <right style="thin">
        <color indexed="64"/>
      </right>
      <top/>
      <bottom/>
      <diagonal/>
    </border>
    <border>
      <left style="medium">
        <color indexed="8"/>
      </left>
      <right style="thin">
        <color indexed="8"/>
      </right>
      <top/>
      <bottom/>
      <diagonal/>
    </border>
    <border>
      <left style="thin">
        <color indexed="8"/>
      </left>
      <right style="medium">
        <color indexed="8"/>
      </right>
      <top/>
      <bottom/>
      <diagonal/>
    </border>
    <border>
      <left style="thin">
        <color auto="1"/>
      </left>
      <right style="thin">
        <color auto="1"/>
      </right>
      <top/>
      <bottom/>
      <diagonal/>
    </border>
    <border>
      <left style="thin">
        <color indexed="64"/>
      </left>
      <right style="thin">
        <color indexed="64"/>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style="medium">
        <color indexed="64"/>
      </right>
      <top/>
      <bottom style="thin">
        <color indexed="64"/>
      </bottom>
      <diagonal/>
    </border>
    <border>
      <left/>
      <right style="medium">
        <color indexed="8"/>
      </right>
      <top/>
      <bottom style="thin">
        <color indexed="64"/>
      </bottom>
      <diagonal/>
    </border>
    <border>
      <left style="medium">
        <color indexed="8"/>
      </left>
      <right/>
      <top/>
      <bottom style="thin">
        <color indexed="64"/>
      </bottom>
      <diagonal/>
    </border>
  </borders>
  <cellStyleXfs count="49">
    <xf numFmtId="0" fontId="0" fillId="0" borderId="0"/>
    <xf numFmtId="0" fontId="5" fillId="0" borderId="0"/>
    <xf numFmtId="0" fontId="4" fillId="0" borderId="0"/>
    <xf numFmtId="0" fontId="3" fillId="0" borderId="0"/>
    <xf numFmtId="0" fontId="2" fillId="0" borderId="0"/>
    <xf numFmtId="0" fontId="2" fillId="0" borderId="0"/>
    <xf numFmtId="0" fontId="31" fillId="0" borderId="0" applyNumberFormat="0" applyFill="0" applyBorder="0" applyAlignment="0" applyProtection="0"/>
    <xf numFmtId="0" fontId="32" fillId="0" borderId="57" applyNumberFormat="0" applyFill="0" applyAlignment="0" applyProtection="0"/>
    <xf numFmtId="0" fontId="33" fillId="0" borderId="58" applyNumberFormat="0" applyFill="0" applyAlignment="0" applyProtection="0"/>
    <xf numFmtId="0" fontId="34" fillId="0" borderId="59" applyNumberFormat="0" applyFill="0" applyAlignment="0" applyProtection="0"/>
    <xf numFmtId="0" fontId="34" fillId="0" borderId="0" applyNumberFormat="0" applyFill="0" applyBorder="0" applyAlignment="0" applyProtection="0"/>
    <xf numFmtId="0" fontId="35" fillId="13" borderId="0" applyNumberFormat="0" applyBorder="0" applyAlignment="0" applyProtection="0"/>
    <xf numFmtId="0" fontId="36" fillId="14" borderId="0" applyNumberFormat="0" applyBorder="0" applyAlignment="0" applyProtection="0"/>
    <xf numFmtId="0" fontId="37" fillId="15" borderId="0" applyNumberFormat="0" applyBorder="0" applyAlignment="0" applyProtection="0"/>
    <xf numFmtId="0" fontId="38" fillId="16" borderId="60" applyNumberFormat="0" applyAlignment="0" applyProtection="0"/>
    <xf numFmtId="0" fontId="39" fillId="17" borderId="61" applyNumberFormat="0" applyAlignment="0" applyProtection="0"/>
    <xf numFmtId="0" fontId="40" fillId="17" borderId="60" applyNumberFormat="0" applyAlignment="0" applyProtection="0"/>
    <xf numFmtId="0" fontId="41" fillId="0" borderId="62" applyNumberFormat="0" applyFill="0" applyAlignment="0" applyProtection="0"/>
    <xf numFmtId="0" fontId="42" fillId="18" borderId="63"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65" applyNumberFormat="0" applyFill="0" applyAlignment="0" applyProtection="0"/>
    <xf numFmtId="0" fontId="46"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46" fillId="43" borderId="0" applyNumberFormat="0" applyBorder="0" applyAlignment="0" applyProtection="0"/>
    <xf numFmtId="0" fontId="1" fillId="0" borderId="0"/>
    <xf numFmtId="0" fontId="1" fillId="19" borderId="64" applyNumberFormat="0" applyFont="0" applyAlignment="0" applyProtection="0"/>
    <xf numFmtId="9" fontId="47" fillId="0" borderId="0" applyFont="0" applyFill="0" applyBorder="0" applyAlignment="0" applyProtection="0"/>
  </cellStyleXfs>
  <cellXfs count="188">
    <xf numFmtId="0" fontId="0" fillId="0" borderId="0" xfId="0"/>
    <xf numFmtId="166" fontId="11" fillId="2" borderId="13" xfId="0" applyNumberFormat="1" applyFont="1" applyFill="1" applyBorder="1" applyAlignment="1" applyProtection="1">
      <alignment horizontal="center" vertical="center"/>
      <protection locked="0"/>
    </xf>
    <xf numFmtId="1" fontId="13" fillId="2" borderId="11" xfId="0" applyNumberFormat="1" applyFont="1" applyFill="1" applyBorder="1" applyAlignment="1" applyProtection="1">
      <alignment horizontal="center" vertical="center"/>
    </xf>
    <xf numFmtId="166" fontId="11" fillId="2" borderId="14" xfId="0" applyNumberFormat="1" applyFont="1" applyFill="1" applyBorder="1" applyAlignment="1" applyProtection="1">
      <alignment horizontal="center" vertical="center"/>
      <protection locked="0"/>
    </xf>
    <xf numFmtId="1" fontId="13" fillId="2" borderId="7" xfId="0" applyNumberFormat="1" applyFont="1" applyFill="1" applyBorder="1" applyAlignment="1" applyProtection="1">
      <alignment horizontal="center" vertical="center"/>
    </xf>
    <xf numFmtId="166" fontId="11" fillId="2" borderId="26" xfId="0" applyNumberFormat="1" applyFont="1" applyFill="1" applyBorder="1" applyAlignment="1" applyProtection="1">
      <alignment horizontal="center" vertical="center"/>
      <protection locked="0"/>
    </xf>
    <xf numFmtId="1" fontId="13" fillId="2" borderId="27" xfId="0" applyNumberFormat="1" applyFont="1" applyFill="1" applyBorder="1" applyAlignment="1" applyProtection="1">
      <alignment horizontal="center" vertical="center"/>
    </xf>
    <xf numFmtId="0" fontId="13"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3" fillId="4" borderId="10" xfId="0" applyFont="1" applyFill="1" applyBorder="1" applyAlignment="1" applyProtection="1">
      <alignment horizontal="center"/>
    </xf>
    <xf numFmtId="0" fontId="13" fillId="0" borderId="0" xfId="0" applyFont="1" applyFill="1" applyAlignment="1" applyProtection="1">
      <alignment horizontal="center"/>
    </xf>
    <xf numFmtId="0" fontId="13" fillId="0" borderId="0" xfId="0" applyFont="1" applyProtection="1"/>
    <xf numFmtId="0" fontId="13" fillId="0" borderId="0" xfId="0" applyFont="1" applyAlignment="1" applyProtection="1">
      <alignment horizontal="center"/>
    </xf>
    <xf numFmtId="0" fontId="29" fillId="0" borderId="0" xfId="1" applyNumberFormat="1" applyFont="1" applyFill="1" applyBorder="1" applyAlignment="1" applyProtection="1">
      <alignment vertical="center"/>
    </xf>
    <xf numFmtId="0" fontId="24" fillId="0" borderId="0" xfId="0" applyFont="1" applyProtection="1"/>
    <xf numFmtId="0" fontId="13" fillId="0" borderId="0" xfId="0" applyFont="1" applyAlignment="1" applyProtection="1">
      <alignment horizontal="left"/>
    </xf>
    <xf numFmtId="0" fontId="5" fillId="0" borderId="0" xfId="1" applyProtection="1"/>
    <xf numFmtId="21" fontId="5" fillId="0" borderId="0" xfId="1" applyNumberFormat="1" applyProtection="1"/>
    <xf numFmtId="167" fontId="5" fillId="0" borderId="0" xfId="1" applyNumberFormat="1" applyProtection="1"/>
    <xf numFmtId="0" fontId="25" fillId="0" borderId="0" xfId="1" applyFont="1" applyFill="1" applyAlignment="1" applyProtection="1">
      <alignment vertical="center"/>
    </xf>
    <xf numFmtId="0" fontId="15" fillId="0" borderId="0" xfId="1" applyFont="1" applyBorder="1" applyAlignment="1" applyProtection="1">
      <alignment horizontal="center" vertical="center"/>
    </xf>
    <xf numFmtId="0" fontId="17" fillId="0" borderId="0" xfId="1" applyFont="1" applyBorder="1" applyAlignment="1" applyProtection="1">
      <alignment horizontal="center" vertical="center" wrapText="1"/>
    </xf>
    <xf numFmtId="21" fontId="15" fillId="0" borderId="0" xfId="1" applyNumberFormat="1" applyFont="1" applyFill="1" applyBorder="1" applyAlignment="1" applyProtection="1">
      <alignment horizontal="center" vertical="center"/>
    </xf>
    <xf numFmtId="0" fontId="15" fillId="0" borderId="0" xfId="1" applyFont="1" applyAlignment="1" applyProtection="1">
      <alignment horizontal="center" vertical="center"/>
    </xf>
    <xf numFmtId="0" fontId="15" fillId="0" borderId="0" xfId="1" applyFont="1" applyAlignment="1" applyProtection="1">
      <alignment horizontal="center"/>
    </xf>
    <xf numFmtId="0" fontId="15" fillId="0" borderId="0" xfId="1" applyFont="1" applyFill="1" applyBorder="1" applyAlignment="1" applyProtection="1">
      <alignment horizontal="center"/>
    </xf>
    <xf numFmtId="0" fontId="18" fillId="4" borderId="16" xfId="1" applyFont="1" applyFill="1" applyBorder="1" applyAlignment="1" applyProtection="1">
      <alignment horizontal="center" vertical="center"/>
    </xf>
    <xf numFmtId="21" fontId="15" fillId="4" borderId="7" xfId="1" applyNumberFormat="1" applyFont="1" applyFill="1" applyBorder="1" applyAlignment="1" applyProtection="1">
      <alignment horizontal="center"/>
    </xf>
    <xf numFmtId="0" fontId="15" fillId="4" borderId="1" xfId="1" applyFont="1" applyFill="1" applyBorder="1" applyAlignment="1" applyProtection="1">
      <alignment horizontal="center"/>
    </xf>
    <xf numFmtId="21" fontId="15" fillId="4" borderId="1" xfId="1" applyNumberFormat="1" applyFont="1" applyFill="1" applyBorder="1" applyAlignment="1" applyProtection="1">
      <alignment horizontal="center"/>
    </xf>
    <xf numFmtId="166" fontId="6" fillId="4" borderId="30" xfId="1" applyNumberFormat="1" applyFont="1" applyFill="1" applyBorder="1" applyAlignment="1" applyProtection="1">
      <alignment horizontal="center"/>
    </xf>
    <xf numFmtId="21" fontId="6" fillId="4" borderId="8" xfId="1" applyNumberFormat="1" applyFont="1" applyFill="1" applyBorder="1" applyAlignment="1" applyProtection="1">
      <alignment horizontal="center"/>
    </xf>
    <xf numFmtId="21" fontId="15" fillId="4" borderId="6" xfId="1" applyNumberFormat="1" applyFont="1" applyFill="1" applyBorder="1" applyAlignment="1" applyProtection="1">
      <alignment horizontal="center"/>
    </xf>
    <xf numFmtId="0" fontId="15" fillId="0" borderId="0" xfId="1" applyNumberFormat="1" applyFont="1" applyFill="1" applyAlignment="1" applyProtection="1">
      <alignment horizontal="center"/>
    </xf>
    <xf numFmtId="0" fontId="15" fillId="0" borderId="0" xfId="1" applyNumberFormat="1" applyFont="1" applyFill="1" applyBorder="1" applyAlignment="1" applyProtection="1">
      <alignment horizontal="center"/>
    </xf>
    <xf numFmtId="0" fontId="18" fillId="4" borderId="18" xfId="1" applyNumberFormat="1" applyFont="1" applyFill="1" applyBorder="1" applyAlignment="1" applyProtection="1">
      <alignment horizontal="center" vertical="center"/>
    </xf>
    <xf numFmtId="167" fontId="13" fillId="4" borderId="18" xfId="0" applyNumberFormat="1" applyFont="1" applyFill="1" applyBorder="1" applyAlignment="1" applyProtection="1">
      <alignment horizontal="center"/>
    </xf>
    <xf numFmtId="167" fontId="13" fillId="4" borderId="2" xfId="0" applyNumberFormat="1" applyFont="1" applyFill="1" applyBorder="1" applyAlignment="1" applyProtection="1">
      <alignment horizontal="center"/>
    </xf>
    <xf numFmtId="0" fontId="21" fillId="0" borderId="0" xfId="1" applyNumberFormat="1" applyFont="1" applyFill="1" applyAlignment="1" applyProtection="1">
      <alignment horizontal="center"/>
    </xf>
    <xf numFmtId="14" fontId="21" fillId="0" borderId="0" xfId="1" applyNumberFormat="1" applyFont="1" applyAlignment="1" applyProtection="1">
      <alignment horizontal="center" wrapText="1"/>
    </xf>
    <xf numFmtId="0" fontId="21" fillId="0" borderId="0" xfId="1" applyNumberFormat="1" applyFont="1" applyFill="1" applyBorder="1" applyAlignment="1" applyProtection="1">
      <alignment horizontal="center"/>
    </xf>
    <xf numFmtId="0" fontId="22" fillId="4" borderId="0" xfId="1" applyNumberFormat="1" applyFont="1" applyFill="1" applyBorder="1" applyAlignment="1" applyProtection="1">
      <alignment horizontal="left"/>
    </xf>
    <xf numFmtId="0" fontId="18" fillId="3" borderId="22" xfId="1" applyFont="1" applyFill="1" applyBorder="1" applyAlignment="1" applyProtection="1">
      <alignment horizontal="center" vertical="center" wrapText="1"/>
    </xf>
    <xf numFmtId="0" fontId="18" fillId="3" borderId="21" xfId="1" applyFont="1" applyFill="1" applyBorder="1" applyAlignment="1" applyProtection="1">
      <alignment horizontal="center" vertical="center" wrapText="1"/>
    </xf>
    <xf numFmtId="0" fontId="18" fillId="5" borderId="21" xfId="1" applyFont="1" applyFill="1" applyBorder="1" applyAlignment="1" applyProtection="1">
      <alignment horizontal="center" vertical="center" wrapText="1"/>
    </xf>
    <xf numFmtId="0" fontId="18" fillId="5" borderId="29" xfId="1" applyFont="1" applyFill="1" applyBorder="1" applyAlignment="1" applyProtection="1">
      <alignment horizontal="center" vertical="center" wrapText="1"/>
    </xf>
    <xf numFmtId="0" fontId="18" fillId="5" borderId="15" xfId="1" applyFont="1" applyFill="1" applyBorder="1" applyAlignment="1" applyProtection="1">
      <alignment horizontal="center" vertical="center" wrapText="1"/>
    </xf>
    <xf numFmtId="0" fontId="15" fillId="0" borderId="0" xfId="1" applyNumberFormat="1" applyFont="1" applyFill="1" applyAlignment="1" applyProtection="1">
      <alignment horizontal="center" vertical="center"/>
    </xf>
    <xf numFmtId="0" fontId="5" fillId="0" borderId="0" xfId="1" applyNumberFormat="1" applyFill="1" applyAlignment="1" applyProtection="1">
      <alignment horizontal="center" vertical="center"/>
    </xf>
    <xf numFmtId="0" fontId="7" fillId="0" borderId="0" xfId="1" applyNumberFormat="1" applyFont="1" applyFill="1" applyBorder="1" applyAlignment="1" applyProtection="1">
      <alignment horizontal="center" vertical="center"/>
    </xf>
    <xf numFmtId="16" fontId="6" fillId="0" borderId="0" xfId="1" applyNumberFormat="1" applyFont="1" applyFill="1" applyBorder="1" applyAlignment="1" applyProtection="1">
      <alignment horizontal="center" vertical="center"/>
    </xf>
    <xf numFmtId="16" fontId="15" fillId="0" borderId="0" xfId="1" applyNumberFormat="1" applyFont="1" applyFill="1" applyBorder="1" applyAlignment="1" applyProtection="1">
      <alignment horizontal="center" vertical="center"/>
    </xf>
    <xf numFmtId="0" fontId="15" fillId="0" borderId="0" xfId="1" applyNumberFormat="1" applyFont="1" applyFill="1" applyBorder="1" applyAlignment="1" applyProtection="1">
      <alignment horizontal="center" vertical="center"/>
    </xf>
    <xf numFmtId="2" fontId="16" fillId="0" borderId="0" xfId="1" applyNumberFormat="1" applyFont="1" applyFill="1" applyBorder="1" applyAlignment="1" applyProtection="1">
      <alignment horizontal="center" vertical="center"/>
    </xf>
    <xf numFmtId="166" fontId="11" fillId="0" borderId="0" xfId="0" applyNumberFormat="1" applyFont="1" applyFill="1" applyBorder="1" applyAlignment="1" applyProtection="1">
      <alignment horizontal="center" vertical="center"/>
    </xf>
    <xf numFmtId="1" fontId="13" fillId="0" borderId="0" xfId="0" applyNumberFormat="1" applyFont="1" applyFill="1" applyBorder="1" applyAlignment="1" applyProtection="1">
      <alignment horizontal="center" vertical="center"/>
    </xf>
    <xf numFmtId="1" fontId="10" fillId="0" borderId="0" xfId="0" applyNumberFormat="1" applyFont="1" applyFill="1" applyBorder="1" applyAlignment="1" applyProtection="1">
      <alignment horizontal="center" vertical="center"/>
    </xf>
    <xf numFmtId="166" fontId="14" fillId="0" borderId="0" xfId="0" applyNumberFormat="1" applyFont="1" applyFill="1" applyBorder="1" applyAlignment="1" applyProtection="1">
      <alignment horizontal="center" vertical="center"/>
    </xf>
    <xf numFmtId="0" fontId="6" fillId="0" borderId="0" xfId="1" applyNumberFormat="1" applyFont="1" applyFill="1" applyAlignment="1" applyProtection="1">
      <alignment horizontal="center" vertical="center"/>
    </xf>
    <xf numFmtId="0" fontId="6" fillId="0" borderId="0" xfId="1" applyFont="1" applyFill="1" applyBorder="1" applyAlignment="1" applyProtection="1">
      <alignment horizontal="center"/>
    </xf>
    <xf numFmtId="21" fontId="6" fillId="0" borderId="0" xfId="1" applyNumberFormat="1" applyFont="1" applyFill="1" applyBorder="1" applyAlignment="1" applyProtection="1">
      <alignment horizontal="center"/>
    </xf>
    <xf numFmtId="165" fontId="6" fillId="0" borderId="0" xfId="1" applyNumberFormat="1" applyFont="1" applyFill="1" applyBorder="1" applyAlignment="1" applyProtection="1">
      <alignment horizontal="center"/>
    </xf>
    <xf numFmtId="164" fontId="6" fillId="0" borderId="0" xfId="1" applyNumberFormat="1" applyFont="1" applyFill="1" applyBorder="1" applyAlignment="1" applyProtection="1">
      <alignment horizontal="center"/>
    </xf>
    <xf numFmtId="0" fontId="6" fillId="0" borderId="0" xfId="1" applyNumberFormat="1" applyFont="1" applyFill="1" applyBorder="1" applyAlignment="1" applyProtection="1">
      <alignment horizontal="center"/>
    </xf>
    <xf numFmtId="2" fontId="6" fillId="0" borderId="0" xfId="1" applyNumberFormat="1" applyFont="1" applyFill="1" applyBorder="1" applyAlignment="1" applyProtection="1">
      <alignment horizontal="center"/>
    </xf>
    <xf numFmtId="167" fontId="6" fillId="0" borderId="0" xfId="1" applyNumberFormat="1" applyFont="1" applyFill="1" applyBorder="1" applyAlignment="1" applyProtection="1">
      <alignment horizontal="center"/>
    </xf>
    <xf numFmtId="0" fontId="6" fillId="0" borderId="0" xfId="1" applyFont="1" applyAlignment="1" applyProtection="1">
      <alignment horizontal="center"/>
    </xf>
    <xf numFmtId="21" fontId="6" fillId="0" borderId="0" xfId="1" applyNumberFormat="1" applyFont="1" applyAlignment="1" applyProtection="1">
      <alignment horizontal="center"/>
    </xf>
    <xf numFmtId="0" fontId="6" fillId="0" borderId="0" xfId="1" applyNumberFormat="1" applyFont="1" applyAlignment="1" applyProtection="1">
      <alignment horizontal="center"/>
    </xf>
    <xf numFmtId="2" fontId="6" fillId="0" borderId="0" xfId="1" applyNumberFormat="1" applyFont="1" applyAlignment="1" applyProtection="1">
      <alignment horizontal="center"/>
    </xf>
    <xf numFmtId="167" fontId="6" fillId="0" borderId="0" xfId="1" applyNumberFormat="1" applyFont="1" applyAlignment="1" applyProtection="1">
      <alignment horizontal="center"/>
    </xf>
    <xf numFmtId="164" fontId="6" fillId="0" borderId="0" xfId="1" applyNumberFormat="1" applyFont="1" applyAlignment="1" applyProtection="1">
      <alignment horizontal="center"/>
    </xf>
    <xf numFmtId="165" fontId="6" fillId="0" borderId="0" xfId="1" applyNumberFormat="1" applyFont="1" applyAlignment="1" applyProtection="1">
      <alignment horizontal="center"/>
    </xf>
    <xf numFmtId="21" fontId="15" fillId="4" borderId="32" xfId="1" applyNumberFormat="1" applyFont="1" applyFill="1" applyBorder="1" applyAlignment="1" applyProtection="1">
      <alignment horizontal="center"/>
    </xf>
    <xf numFmtId="21" fontId="15" fillId="4" borderId="31" xfId="1" applyNumberFormat="1" applyFont="1" applyFill="1" applyBorder="1" applyAlignment="1" applyProtection="1">
      <alignment horizontal="center"/>
    </xf>
    <xf numFmtId="1" fontId="13" fillId="2" borderId="39" xfId="0" applyNumberFormat="1" applyFont="1" applyFill="1" applyBorder="1" applyAlignment="1" applyProtection="1">
      <alignment horizontal="center" vertical="center"/>
    </xf>
    <xf numFmtId="1" fontId="13" fillId="2" borderId="40" xfId="0" applyNumberFormat="1" applyFont="1" applyFill="1" applyBorder="1" applyAlignment="1" applyProtection="1">
      <alignment horizontal="center" vertical="center"/>
    </xf>
    <xf numFmtId="0" fontId="19" fillId="3" borderId="41" xfId="0" applyFont="1" applyFill="1" applyBorder="1" applyAlignment="1" applyProtection="1">
      <alignment horizontal="center" vertical="center" wrapText="1"/>
    </xf>
    <xf numFmtId="0" fontId="19" fillId="3" borderId="15" xfId="0" applyFont="1" applyFill="1" applyBorder="1" applyAlignment="1" applyProtection="1">
      <alignment horizontal="center" vertical="center" wrapText="1"/>
    </xf>
    <xf numFmtId="0" fontId="19" fillId="3" borderId="29" xfId="0" applyFont="1" applyFill="1" applyBorder="1" applyAlignment="1" applyProtection="1">
      <alignment horizontal="center" vertical="center" wrapText="1"/>
    </xf>
    <xf numFmtId="0" fontId="7" fillId="3" borderId="0" xfId="1" applyNumberFormat="1" applyFont="1" applyFill="1" applyBorder="1" applyAlignment="1" applyProtection="1">
      <alignment horizontal="right" vertical="center"/>
    </xf>
    <xf numFmtId="0" fontId="7" fillId="3" borderId="0" xfId="1" applyNumberFormat="1" applyFont="1" applyFill="1" applyBorder="1" applyAlignment="1" applyProtection="1">
      <alignment vertical="center"/>
    </xf>
    <xf numFmtId="0" fontId="7" fillId="0" borderId="0" xfId="1" applyNumberFormat="1" applyFont="1" applyFill="1" applyBorder="1" applyAlignment="1" applyProtection="1">
      <alignment vertical="center"/>
    </xf>
    <xf numFmtId="2" fontId="16" fillId="8" borderId="5" xfId="1" applyNumberFormat="1" applyFont="1" applyFill="1" applyBorder="1" applyAlignment="1" applyProtection="1">
      <alignment horizontal="center" vertical="center"/>
    </xf>
    <xf numFmtId="2" fontId="16" fillId="8" borderId="6" xfId="1" applyNumberFormat="1" applyFont="1" applyFill="1" applyBorder="1" applyAlignment="1" applyProtection="1">
      <alignment horizontal="center" vertical="center"/>
    </xf>
    <xf numFmtId="1" fontId="13" fillId="8" borderId="7" xfId="1" applyNumberFormat="1" applyFont="1" applyFill="1" applyBorder="1" applyAlignment="1" applyProtection="1">
      <alignment horizontal="center" vertical="center"/>
    </xf>
    <xf numFmtId="0" fontId="15" fillId="7" borderId="9" xfId="1" applyNumberFormat="1" applyFont="1" applyFill="1" applyBorder="1" applyAlignment="1" applyProtection="1">
      <alignment horizontal="center" vertical="center"/>
    </xf>
    <xf numFmtId="2" fontId="16" fillId="8" borderId="9" xfId="1" applyNumberFormat="1" applyFont="1" applyFill="1" applyBorder="1" applyAlignment="1" applyProtection="1">
      <alignment horizontal="center" vertical="center"/>
    </xf>
    <xf numFmtId="0" fontId="13" fillId="7" borderId="9" xfId="0" applyFont="1" applyFill="1" applyBorder="1" applyAlignment="1" applyProtection="1">
      <alignment horizontal="center" vertical="center"/>
    </xf>
    <xf numFmtId="2" fontId="16" fillId="8" borderId="24" xfId="1" applyNumberFormat="1" applyFont="1" applyFill="1" applyBorder="1" applyAlignment="1" applyProtection="1">
      <alignment horizontal="center" vertical="center"/>
    </xf>
    <xf numFmtId="0" fontId="13" fillId="4" borderId="0" xfId="0" applyFont="1" applyFill="1" applyAlignment="1" applyProtection="1">
      <alignment horizontal="center"/>
    </xf>
    <xf numFmtId="0" fontId="13" fillId="4" borderId="0" xfId="0" applyFont="1" applyFill="1" applyProtection="1"/>
    <xf numFmtId="0" fontId="19" fillId="4" borderId="16" xfId="0" applyFont="1" applyFill="1" applyBorder="1" applyAlignment="1" applyProtection="1">
      <alignment horizontal="right"/>
    </xf>
    <xf numFmtId="16" fontId="15" fillId="7" borderId="5" xfId="1" applyNumberFormat="1" applyFont="1" applyFill="1" applyBorder="1" applyAlignment="1" applyProtection="1">
      <alignment horizontal="center" vertical="center"/>
      <protection locked="0"/>
    </xf>
    <xf numFmtId="16" fontId="6" fillId="7" borderId="9" xfId="1" applyNumberFormat="1" applyFont="1" applyFill="1" applyBorder="1" applyAlignment="1" applyProtection="1">
      <alignment horizontal="center" vertical="center"/>
      <protection locked="0"/>
    </xf>
    <xf numFmtId="0" fontId="15" fillId="7" borderId="9" xfId="1" applyNumberFormat="1" applyFont="1" applyFill="1" applyBorder="1" applyAlignment="1" applyProtection="1">
      <alignment horizontal="center" vertical="center"/>
      <protection locked="0"/>
    </xf>
    <xf numFmtId="0" fontId="13" fillId="7" borderId="9" xfId="0" applyFont="1" applyFill="1" applyBorder="1" applyAlignment="1" applyProtection="1">
      <alignment horizontal="center" vertical="center"/>
      <protection locked="0"/>
    </xf>
    <xf numFmtId="0" fontId="26" fillId="7" borderId="24" xfId="1" applyNumberFormat="1" applyFont="1" applyFill="1" applyBorder="1" applyAlignment="1" applyProtection="1">
      <alignment horizontal="center" vertical="center"/>
      <protection locked="0"/>
    </xf>
    <xf numFmtId="0" fontId="15" fillId="7" borderId="24" xfId="1" applyNumberFormat="1" applyFont="1" applyFill="1" applyBorder="1" applyAlignment="1" applyProtection="1">
      <alignment horizontal="center" vertical="center"/>
      <protection locked="0"/>
    </xf>
    <xf numFmtId="0" fontId="18" fillId="3" borderId="16" xfId="1" applyNumberFormat="1" applyFont="1" applyFill="1" applyBorder="1" applyAlignment="1" applyProtection="1">
      <alignment horizontal="center" vertical="center"/>
      <protection locked="0"/>
    </xf>
    <xf numFmtId="0" fontId="7" fillId="3" borderId="18" xfId="1" applyNumberFormat="1" applyFont="1" applyFill="1" applyBorder="1" applyAlignment="1" applyProtection="1">
      <alignment horizontal="center" vertical="center"/>
      <protection locked="0"/>
    </xf>
    <xf numFmtId="16" fontId="15" fillId="7" borderId="9" xfId="1" applyNumberFormat="1" applyFont="1" applyFill="1" applyBorder="1" applyAlignment="1" applyProtection="1">
      <alignment horizontal="center" vertical="center"/>
      <protection locked="0"/>
    </xf>
    <xf numFmtId="14" fontId="13" fillId="7" borderId="9" xfId="0" applyNumberFormat="1" applyFont="1" applyFill="1" applyBorder="1" applyAlignment="1" applyProtection="1">
      <alignment horizontal="center" vertical="center"/>
      <protection locked="0"/>
    </xf>
    <xf numFmtId="0" fontId="7" fillId="3" borderId="23" xfId="1" applyNumberFormat="1" applyFont="1" applyFill="1" applyBorder="1" applyAlignment="1" applyProtection="1">
      <alignment horizontal="center" vertical="center"/>
      <protection locked="0"/>
    </xf>
    <xf numFmtId="16" fontId="6" fillId="7" borderId="24" xfId="1" applyNumberFormat="1" applyFont="1" applyFill="1" applyBorder="1" applyAlignment="1" applyProtection="1">
      <alignment horizontal="center" vertical="center"/>
      <protection locked="0"/>
    </xf>
    <xf numFmtId="16" fontId="15" fillId="7" borderId="24" xfId="1" applyNumberFormat="1" applyFont="1" applyFill="1" applyBorder="1" applyAlignment="1" applyProtection="1">
      <alignment horizontal="center" vertical="center"/>
      <protection locked="0"/>
    </xf>
    <xf numFmtId="0" fontId="13" fillId="7" borderId="37" xfId="0" applyFont="1" applyFill="1" applyBorder="1" applyAlignment="1" applyProtection="1">
      <alignment horizontal="center" vertical="center"/>
      <protection locked="0"/>
    </xf>
    <xf numFmtId="0" fontId="7" fillId="3" borderId="0" xfId="1" applyNumberFormat="1" applyFont="1" applyFill="1" applyBorder="1" applyAlignment="1" applyProtection="1">
      <alignment horizontal="center" vertical="center"/>
    </xf>
    <xf numFmtId="0" fontId="7" fillId="3" borderId="36" xfId="1" applyNumberFormat="1" applyFont="1" applyFill="1" applyBorder="1" applyAlignment="1" applyProtection="1">
      <alignment horizontal="center" vertical="center"/>
    </xf>
    <xf numFmtId="0" fontId="7" fillId="3" borderId="31" xfId="1" applyNumberFormat="1" applyFont="1" applyFill="1" applyBorder="1" applyAlignment="1" applyProtection="1">
      <alignment horizontal="center" vertical="center"/>
    </xf>
    <xf numFmtId="1" fontId="13" fillId="2" borderId="43" xfId="0" applyNumberFormat="1" applyFont="1" applyFill="1" applyBorder="1" applyAlignment="1" applyProtection="1">
      <alignment horizontal="center" vertical="center"/>
    </xf>
    <xf numFmtId="1" fontId="13" fillId="8" borderId="44" xfId="1" applyNumberFormat="1" applyFont="1" applyFill="1" applyBorder="1" applyAlignment="1" applyProtection="1">
      <alignment horizontal="center" vertical="center"/>
    </xf>
    <xf numFmtId="1" fontId="13" fillId="9" borderId="9" xfId="0" applyNumberFormat="1" applyFont="1" applyFill="1" applyBorder="1" applyAlignment="1" applyProtection="1">
      <alignment horizontal="center" vertical="center"/>
    </xf>
    <xf numFmtId="1" fontId="13" fillId="9" borderId="10" xfId="0" applyNumberFormat="1" applyFont="1" applyFill="1" applyBorder="1" applyAlignment="1" applyProtection="1">
      <alignment horizontal="center" vertical="center"/>
    </xf>
    <xf numFmtId="1" fontId="13" fillId="10" borderId="9" xfId="0" applyNumberFormat="1" applyFont="1" applyFill="1" applyBorder="1" applyAlignment="1" applyProtection="1">
      <alignment horizontal="center" vertical="center"/>
    </xf>
    <xf numFmtId="1" fontId="13" fillId="10" borderId="25" xfId="0" applyNumberFormat="1" applyFont="1" applyFill="1" applyBorder="1" applyAlignment="1" applyProtection="1">
      <alignment horizontal="center" vertical="center"/>
    </xf>
    <xf numFmtId="1" fontId="13" fillId="10" borderId="10" xfId="0" applyNumberFormat="1" applyFont="1" applyFill="1" applyBorder="1" applyAlignment="1" applyProtection="1">
      <alignment horizontal="center" vertical="center"/>
    </xf>
    <xf numFmtId="1" fontId="13" fillId="9" borderId="18" xfId="0" applyNumberFormat="1" applyFont="1" applyFill="1" applyBorder="1" applyAlignment="1" applyProtection="1">
      <alignment horizontal="center" vertical="center"/>
    </xf>
    <xf numFmtId="1" fontId="13" fillId="10" borderId="18" xfId="0" applyNumberFormat="1" applyFont="1" applyFill="1" applyBorder="1" applyAlignment="1" applyProtection="1">
      <alignment horizontal="center" vertical="center"/>
    </xf>
    <xf numFmtId="1" fontId="13" fillId="10" borderId="34" xfId="0" applyNumberFormat="1" applyFont="1" applyFill="1" applyBorder="1" applyAlignment="1" applyProtection="1">
      <alignment horizontal="center" vertical="center"/>
    </xf>
    <xf numFmtId="1" fontId="13" fillId="10" borderId="37" xfId="0" applyNumberFormat="1" applyFont="1" applyFill="1" applyBorder="1" applyAlignment="1" applyProtection="1">
      <alignment horizontal="center" vertical="center"/>
    </xf>
    <xf numFmtId="1" fontId="13" fillId="11" borderId="18" xfId="0" applyNumberFormat="1" applyFont="1" applyFill="1" applyBorder="1" applyAlignment="1" applyProtection="1">
      <alignment horizontal="center" vertical="center"/>
    </xf>
    <xf numFmtId="1" fontId="13" fillId="11" borderId="9" xfId="0" applyNumberFormat="1" applyFont="1" applyFill="1" applyBorder="1" applyAlignment="1" applyProtection="1">
      <alignment horizontal="center" vertical="center"/>
    </xf>
    <xf numFmtId="1" fontId="13" fillId="11" borderId="10" xfId="0" applyNumberFormat="1" applyFont="1" applyFill="1" applyBorder="1" applyAlignment="1" applyProtection="1">
      <alignment horizontal="center" vertical="center"/>
    </xf>
    <xf numFmtId="1" fontId="13" fillId="12" borderId="18" xfId="0" applyNumberFormat="1" applyFont="1" applyFill="1" applyBorder="1" applyAlignment="1" applyProtection="1">
      <alignment horizontal="center" vertical="center"/>
    </xf>
    <xf numFmtId="1" fontId="13" fillId="12" borderId="9" xfId="0" applyNumberFormat="1" applyFont="1" applyFill="1" applyBorder="1" applyAlignment="1" applyProtection="1">
      <alignment horizontal="center" vertical="center"/>
    </xf>
    <xf numFmtId="1" fontId="13" fillId="12" borderId="10" xfId="0" applyNumberFormat="1" applyFont="1" applyFill="1" applyBorder="1" applyAlignment="1" applyProtection="1">
      <alignment horizontal="center" vertical="center"/>
    </xf>
    <xf numFmtId="16" fontId="30" fillId="7" borderId="24" xfId="1" applyNumberFormat="1" applyFont="1" applyFill="1" applyBorder="1" applyAlignment="1" applyProtection="1">
      <alignment horizontal="center" vertical="center"/>
      <protection locked="0"/>
    </xf>
    <xf numFmtId="1" fontId="19" fillId="10" borderId="49" xfId="0" applyNumberFormat="1" applyFont="1" applyFill="1" applyBorder="1" applyAlignment="1" applyProtection="1">
      <alignment horizontal="center" vertical="center"/>
    </xf>
    <xf numFmtId="1" fontId="19" fillId="10" borderId="34" xfId="0" applyNumberFormat="1" applyFont="1" applyFill="1" applyBorder="1" applyAlignment="1" applyProtection="1">
      <alignment horizontal="center" vertical="center"/>
    </xf>
    <xf numFmtId="21" fontId="15" fillId="4" borderId="49" xfId="1" applyNumberFormat="1" applyFont="1" applyFill="1" applyBorder="1" applyAlignment="1" applyProtection="1">
      <alignment horizontal="center"/>
    </xf>
    <xf numFmtId="21" fontId="15" fillId="4" borderId="33" xfId="1" applyNumberFormat="1" applyFont="1" applyFill="1" applyBorder="1" applyAlignment="1" applyProtection="1">
      <alignment horizontal="center"/>
    </xf>
    <xf numFmtId="0" fontId="28" fillId="4" borderId="36" xfId="0" applyFont="1" applyFill="1" applyBorder="1" applyAlignment="1" applyProtection="1">
      <alignment horizontal="center"/>
    </xf>
    <xf numFmtId="0" fontId="28" fillId="4" borderId="31" xfId="0" applyFont="1" applyFill="1" applyBorder="1" applyAlignment="1" applyProtection="1">
      <alignment horizontal="center"/>
    </xf>
    <xf numFmtId="0" fontId="19" fillId="3" borderId="50" xfId="0" applyFont="1" applyFill="1" applyBorder="1" applyAlignment="1" applyProtection="1">
      <alignment horizontal="center" vertical="center" wrapText="1"/>
    </xf>
    <xf numFmtId="0" fontId="19" fillId="3" borderId="27" xfId="0" applyFont="1" applyFill="1" applyBorder="1" applyAlignment="1" applyProtection="1">
      <alignment horizontal="center" vertical="center" wrapText="1"/>
    </xf>
    <xf numFmtId="166" fontId="12" fillId="3" borderId="51" xfId="0" applyNumberFormat="1" applyFont="1" applyFill="1" applyBorder="1" applyAlignment="1" applyProtection="1">
      <alignment horizontal="center" vertical="center" wrapText="1"/>
    </xf>
    <xf numFmtId="0" fontId="12" fillId="3" borderId="52" xfId="0" applyFont="1" applyFill="1" applyBorder="1" applyAlignment="1" applyProtection="1">
      <alignment horizontal="center" vertical="center" wrapText="1"/>
    </xf>
    <xf numFmtId="0" fontId="19" fillId="3" borderId="48" xfId="0" applyFont="1" applyFill="1" applyBorder="1" applyAlignment="1" applyProtection="1">
      <alignment horizontal="center" vertical="center" wrapText="1"/>
    </xf>
    <xf numFmtId="0" fontId="21" fillId="4" borderId="45" xfId="1" applyNumberFormat="1" applyFont="1" applyFill="1" applyBorder="1" applyAlignment="1" applyProtection="1">
      <alignment horizontal="center"/>
    </xf>
    <xf numFmtId="0" fontId="19" fillId="4" borderId="12" xfId="0" applyFont="1" applyFill="1" applyBorder="1" applyAlignment="1" applyProtection="1">
      <alignment horizontal="right"/>
    </xf>
    <xf numFmtId="2" fontId="22" fillId="5" borderId="46" xfId="1" quotePrefix="1" applyNumberFormat="1" applyFont="1" applyFill="1" applyBorder="1" applyAlignment="1" applyProtection="1">
      <alignment horizontal="center"/>
    </xf>
    <xf numFmtId="0" fontId="19" fillId="4" borderId="55" xfId="0" applyFont="1" applyFill="1" applyBorder="1" applyAlignment="1" applyProtection="1">
      <alignment horizontal="right"/>
    </xf>
    <xf numFmtId="0" fontId="13" fillId="0" borderId="0" xfId="0" applyFont="1" applyFill="1" applyAlignment="1" applyProtection="1"/>
    <xf numFmtId="2" fontId="16" fillId="8" borderId="37" xfId="1" applyNumberFormat="1" applyFont="1" applyFill="1" applyBorder="1" applyAlignment="1" applyProtection="1">
      <alignment horizontal="center" vertical="center"/>
    </xf>
    <xf numFmtId="168" fontId="27" fillId="0" borderId="0" xfId="1" applyNumberFormat="1" applyFont="1" applyFill="1" applyAlignment="1" applyProtection="1">
      <alignment horizontal="center" wrapText="1"/>
    </xf>
    <xf numFmtId="9" fontId="15" fillId="7" borderId="36" xfId="48" applyFont="1" applyFill="1" applyBorder="1" applyAlignment="1" applyProtection="1">
      <alignment horizontal="center" vertical="center"/>
      <protection locked="0"/>
    </xf>
    <xf numFmtId="9" fontId="15" fillId="7" borderId="37" xfId="48" applyFont="1" applyFill="1" applyBorder="1" applyAlignment="1" applyProtection="1">
      <alignment horizontal="center" vertical="center"/>
      <protection locked="0"/>
    </xf>
    <xf numFmtId="1" fontId="13" fillId="10" borderId="35" xfId="0" applyNumberFormat="1" applyFont="1" applyFill="1" applyBorder="1" applyAlignment="1" applyProtection="1">
      <alignment horizontal="center" vertical="center"/>
    </xf>
    <xf numFmtId="1" fontId="13" fillId="10" borderId="0" xfId="0" applyNumberFormat="1" applyFont="1" applyFill="1" applyBorder="1" applyAlignment="1" applyProtection="1">
      <alignment horizontal="center" vertical="center"/>
    </xf>
    <xf numFmtId="2" fontId="16" fillId="8" borderId="31" xfId="1" applyNumberFormat="1" applyFont="1" applyFill="1" applyBorder="1" applyAlignment="1" applyProtection="1">
      <alignment horizontal="center" vertical="center"/>
    </xf>
    <xf numFmtId="2" fontId="16" fillId="8" borderId="56" xfId="1" applyNumberFormat="1" applyFont="1" applyFill="1" applyBorder="1" applyAlignment="1" applyProtection="1">
      <alignment horizontal="center" vertical="center"/>
    </xf>
    <xf numFmtId="164" fontId="20" fillId="4" borderId="55" xfId="0" applyNumberFormat="1" applyFont="1" applyFill="1" applyBorder="1" applyAlignment="1" applyProtection="1">
      <alignment horizontal="center"/>
    </xf>
    <xf numFmtId="164" fontId="20" fillId="4" borderId="54" xfId="0" applyNumberFormat="1" applyFont="1" applyFill="1" applyBorder="1" applyAlignment="1" applyProtection="1">
      <alignment horizontal="center"/>
    </xf>
    <xf numFmtId="164" fontId="20" fillId="4" borderId="56" xfId="0" applyNumberFormat="1" applyFont="1" applyFill="1" applyBorder="1" applyAlignment="1" applyProtection="1">
      <alignment horizontal="center"/>
    </xf>
    <xf numFmtId="164" fontId="20" fillId="4" borderId="12" xfId="0" applyNumberFormat="1" applyFont="1" applyFill="1" applyBorder="1" applyAlignment="1" applyProtection="1">
      <alignment horizontal="center"/>
    </xf>
    <xf numFmtId="164" fontId="20" fillId="4" borderId="53" xfId="0" applyNumberFormat="1" applyFont="1" applyFill="1" applyBorder="1" applyAlignment="1" applyProtection="1">
      <alignment horizontal="center"/>
    </xf>
    <xf numFmtId="164" fontId="20" fillId="4" borderId="35" xfId="0" applyNumberFormat="1" applyFont="1" applyFill="1" applyBorder="1" applyAlignment="1" applyProtection="1">
      <alignment horizontal="center"/>
    </xf>
    <xf numFmtId="0" fontId="13" fillId="4" borderId="0" xfId="0" applyFont="1" applyFill="1" applyAlignment="1" applyProtection="1">
      <alignment horizontal="left"/>
    </xf>
    <xf numFmtId="1" fontId="13" fillId="10" borderId="66" xfId="0" applyNumberFormat="1" applyFont="1" applyFill="1" applyBorder="1" applyAlignment="1" applyProtection="1">
      <alignment horizontal="center" vertical="center"/>
    </xf>
    <xf numFmtId="1" fontId="13" fillId="10" borderId="67" xfId="0" applyNumberFormat="1" applyFont="1" applyFill="1" applyBorder="1" applyAlignment="1" applyProtection="1">
      <alignment horizontal="center" vertical="center"/>
    </xf>
    <xf numFmtId="164" fontId="13" fillId="10" borderId="66" xfId="0" applyNumberFormat="1" applyFont="1" applyFill="1" applyBorder="1" applyAlignment="1" applyProtection="1">
      <alignment horizontal="center" vertical="center"/>
    </xf>
    <xf numFmtId="164" fontId="13" fillId="10" borderId="67" xfId="0" applyNumberFormat="1" applyFont="1" applyFill="1" applyBorder="1" applyAlignment="1" applyProtection="1">
      <alignment horizontal="center" vertical="center"/>
    </xf>
    <xf numFmtId="1" fontId="7" fillId="7" borderId="38" xfId="1" applyNumberFormat="1" applyFont="1" applyFill="1" applyBorder="1" applyAlignment="1" applyProtection="1">
      <alignment horizontal="center" vertical="center"/>
    </xf>
    <xf numFmtId="1" fontId="7" fillId="7" borderId="47" xfId="1" applyNumberFormat="1" applyFont="1" applyFill="1" applyBorder="1" applyAlignment="1" applyProtection="1">
      <alignment horizontal="center" vertical="center"/>
    </xf>
    <xf numFmtId="1" fontId="7" fillId="7" borderId="42" xfId="1" applyNumberFormat="1" applyFont="1" applyFill="1" applyBorder="1" applyAlignment="1" applyProtection="1">
      <alignment horizontal="center" vertical="center"/>
    </xf>
    <xf numFmtId="1" fontId="13" fillId="10" borderId="35" xfId="0" applyNumberFormat="1" applyFont="1" applyFill="1" applyBorder="1" applyAlignment="1" applyProtection="1">
      <alignment horizontal="center" vertical="center"/>
    </xf>
    <xf numFmtId="1" fontId="13" fillId="10" borderId="0" xfId="0" applyNumberFormat="1" applyFont="1" applyFill="1" applyBorder="1" applyAlignment="1" applyProtection="1">
      <alignment horizontal="center" vertical="center"/>
    </xf>
    <xf numFmtId="1" fontId="7" fillId="4" borderId="28" xfId="1" applyNumberFormat="1" applyFont="1" applyFill="1" applyBorder="1" applyAlignment="1" applyProtection="1">
      <alignment horizontal="center" vertical="center"/>
    </xf>
    <xf numFmtId="1" fontId="7" fillId="4" borderId="17" xfId="1" applyNumberFormat="1" applyFont="1" applyFill="1" applyBorder="1" applyAlignment="1" applyProtection="1">
      <alignment horizontal="center" vertical="center"/>
    </xf>
    <xf numFmtId="0" fontId="6" fillId="7" borderId="28" xfId="1" applyFont="1" applyFill="1" applyBorder="1" applyAlignment="1" applyProtection="1">
      <alignment horizontal="center" vertical="center"/>
    </xf>
    <xf numFmtId="0" fontId="6" fillId="7" borderId="17" xfId="1" applyFont="1" applyFill="1" applyBorder="1" applyAlignment="1" applyProtection="1">
      <alignment horizontal="center" vertical="center"/>
    </xf>
    <xf numFmtId="1" fontId="13" fillId="7" borderId="28" xfId="0" applyNumberFormat="1" applyFont="1" applyFill="1" applyBorder="1" applyAlignment="1" applyProtection="1">
      <alignment horizontal="center" vertical="center"/>
    </xf>
    <xf numFmtId="1" fontId="13" fillId="7" borderId="17" xfId="0" applyNumberFormat="1" applyFont="1" applyFill="1" applyBorder="1" applyAlignment="1" applyProtection="1">
      <alignment horizontal="center" vertical="center"/>
    </xf>
    <xf numFmtId="0" fontId="6" fillId="7" borderId="20" xfId="1" applyNumberFormat="1" applyFont="1" applyFill="1" applyBorder="1" applyAlignment="1" applyProtection="1">
      <alignment horizontal="center" vertical="center"/>
    </xf>
    <xf numFmtId="0" fontId="6" fillId="7" borderId="19" xfId="1" applyNumberFormat="1" applyFont="1" applyFill="1" applyBorder="1" applyAlignment="1" applyProtection="1">
      <alignment horizontal="center" vertical="center"/>
    </xf>
    <xf numFmtId="0" fontId="48" fillId="3" borderId="19" xfId="1" applyFont="1" applyFill="1" applyBorder="1" applyAlignment="1" applyProtection="1">
      <alignment horizontal="center" vertical="center" wrapText="1"/>
    </xf>
    <xf numFmtId="0" fontId="48" fillId="3" borderId="69" xfId="1" applyFont="1" applyFill="1" applyBorder="1" applyAlignment="1" applyProtection="1">
      <alignment horizontal="center" vertical="center" wrapText="1"/>
    </xf>
    <xf numFmtId="0" fontId="48" fillId="3" borderId="68" xfId="1" applyFont="1" applyFill="1" applyBorder="1" applyAlignment="1" applyProtection="1">
      <alignment horizontal="center" vertical="center" wrapText="1"/>
    </xf>
    <xf numFmtId="166" fontId="48" fillId="3" borderId="71" xfId="1" applyNumberFormat="1" applyFont="1" applyFill="1" applyBorder="1" applyAlignment="1" applyProtection="1">
      <alignment horizontal="center" vertical="center" wrapText="1"/>
    </xf>
    <xf numFmtId="166" fontId="48" fillId="3" borderId="70" xfId="1" applyNumberFormat="1" applyFont="1" applyFill="1" applyBorder="1" applyAlignment="1" applyProtection="1">
      <alignment horizontal="center" vertical="center" wrapText="1"/>
    </xf>
    <xf numFmtId="0" fontId="48" fillId="3" borderId="71" xfId="1" applyFont="1" applyFill="1" applyBorder="1" applyAlignment="1" applyProtection="1">
      <alignment horizontal="center" vertical="center" wrapText="1"/>
    </xf>
    <xf numFmtId="0" fontId="48" fillId="3" borderId="70" xfId="1" applyFont="1" applyFill="1" applyBorder="1" applyAlignment="1" applyProtection="1">
      <alignment horizontal="center" vertical="center" wrapText="1"/>
    </xf>
    <xf numFmtId="166" fontId="48" fillId="3" borderId="19" xfId="1" applyNumberFormat="1" applyFont="1" applyFill="1" applyBorder="1" applyAlignment="1" applyProtection="1">
      <alignment horizontal="center" vertical="center" wrapText="1"/>
    </xf>
    <xf numFmtId="168" fontId="27" fillId="6" borderId="0" xfId="1" applyNumberFormat="1" applyFont="1" applyFill="1" applyAlignment="1" applyProtection="1">
      <alignment horizontal="center" wrapText="1"/>
    </xf>
    <xf numFmtId="168" fontId="27" fillId="0" borderId="0" xfId="1" applyNumberFormat="1" applyFont="1" applyFill="1" applyAlignment="1" applyProtection="1">
      <alignment horizontal="center" wrapText="1"/>
    </xf>
    <xf numFmtId="0" fontId="29" fillId="6" borderId="0" xfId="1" applyNumberFormat="1" applyFont="1" applyFill="1" applyBorder="1" applyAlignment="1" applyProtection="1">
      <alignment horizontal="center" vertical="center"/>
    </xf>
    <xf numFmtId="0" fontId="23" fillId="4" borderId="0" xfId="0" applyFont="1" applyFill="1" applyAlignment="1" applyProtection="1">
      <alignment horizontal="center"/>
    </xf>
  </cellXfs>
  <cellStyles count="49">
    <cellStyle name="20% - Accent1" xfId="23"/>
    <cellStyle name="20% - Accent2" xfId="27"/>
    <cellStyle name="20% - Accent3" xfId="31"/>
    <cellStyle name="20% - Accent4" xfId="35"/>
    <cellStyle name="20% - Accent5" xfId="39"/>
    <cellStyle name="20% - Accent6" xfId="43"/>
    <cellStyle name="40% - Accent1" xfId="24"/>
    <cellStyle name="40% - Accent2" xfId="28"/>
    <cellStyle name="40% - Accent3" xfId="32"/>
    <cellStyle name="40% - Accent4" xfId="36"/>
    <cellStyle name="40% - Accent5" xfId="40"/>
    <cellStyle name="40% - Accent6" xfId="44"/>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2" builtinId="27" customBuiltin="1"/>
    <cellStyle name="Calculation" xfId="16" builtinId="22" customBuiltin="1"/>
    <cellStyle name="Check Cell" xfId="18" builtinId="23" customBuiltin="1"/>
    <cellStyle name="Excel Built-in Normal" xfId="1"/>
    <cellStyle name="Explanatory Text" xfId="20"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Input" xfId="14" builtinId="20" customBuiltin="1"/>
    <cellStyle name="Linked Cell" xfId="17" builtinId="24" customBuiltin="1"/>
    <cellStyle name="Neutral" xfId="13" builtinId="28" customBuiltin="1"/>
    <cellStyle name="Normal" xfId="0" builtinId="0"/>
    <cellStyle name="Normal 2" xfId="2"/>
    <cellStyle name="Normal 2 2" xfId="3"/>
    <cellStyle name="Normal 2 2 2" xfId="5"/>
    <cellStyle name="Normal 2 3" xfId="4"/>
    <cellStyle name="Normal 3" xfId="46"/>
    <cellStyle name="Note 2" xfId="47"/>
    <cellStyle name="Output" xfId="15" builtinId="21" customBuiltin="1"/>
    <cellStyle name="Percent" xfId="48" builtinId="5"/>
    <cellStyle name="Title" xfId="6" builtinId="15" customBuiltin="1"/>
    <cellStyle name="Total" xfId="21" builtinId="25" customBuiltin="1"/>
    <cellStyle name="Warning Text" xfId="19" builtinId="11" customBuiltin="1"/>
  </cellStyles>
  <dxfs count="1">
    <dxf>
      <fill>
        <gradientFill degree="135">
          <stop position="0">
            <color theme="0"/>
          </stop>
          <stop position="1">
            <color theme="0" tint="-0.25098422193060094"/>
          </stop>
        </gradientFill>
      </fill>
    </dxf>
  </dxfs>
  <tableStyles count="1" defaultTableStyle="TableStyleMedium2" defaultPivotStyle="PivotStyleLight16">
    <tableStyle name="MySqlDefault" pivot="0" table="0" count="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BFBFBF"/>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8EB4E3"/>
      <rgbColor rgb="00FF99CC"/>
      <rgbColor rgb="00CC99FF"/>
      <rgbColor rgb="00FFCC99"/>
      <rgbColor rgb="003366FF"/>
      <rgbColor rgb="0033CCCC"/>
      <rgbColor rgb="0092D05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61B00"/>
      <color rgb="FF3E1F00"/>
      <color rgb="FF8CAF47"/>
      <color rgb="FF88A945"/>
      <color rgb="FF669900"/>
      <color rgb="FF2A1500"/>
      <color rgb="FFC3E80A"/>
      <color rgb="FFB6D402"/>
      <color rgb="FF4C2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200" baseline="0"/>
              <a:t>Age and Gender Bonus Points Scale (Polynomial Curve)</a:t>
            </a:r>
            <a:endParaRPr lang="en-GB" sz="1200"/>
          </a:p>
        </c:rich>
      </c:tx>
      <c:layout/>
      <c:overlay val="0"/>
    </c:title>
    <c:autoTitleDeleted val="0"/>
    <c:plotArea>
      <c:layout/>
      <c:lineChart>
        <c:grouping val="standard"/>
        <c:varyColors val="0"/>
        <c:ser>
          <c:idx val="3"/>
          <c:order val="0"/>
          <c:tx>
            <c:v>Women</c:v>
          </c:tx>
          <c:spPr>
            <a:ln>
              <a:solidFill>
                <a:schemeClr val="accent2"/>
              </a:solidFill>
            </a:ln>
          </c:spPr>
          <c:marker>
            <c:symbol val="none"/>
          </c:marker>
          <c:cat>
            <c:numRef>
              <c:f>'Age &amp; Gender Bonus Calcs'!$C$8:$BO$8</c:f>
              <c:numCache>
                <c:formatCode>General</c:formatCode>
                <c:ptCount val="65"/>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pt idx="49">
                  <c:v>65</c:v>
                </c:pt>
                <c:pt idx="50">
                  <c:v>66</c:v>
                </c:pt>
                <c:pt idx="51">
                  <c:v>67</c:v>
                </c:pt>
                <c:pt idx="52">
                  <c:v>68</c:v>
                </c:pt>
                <c:pt idx="53">
                  <c:v>69</c:v>
                </c:pt>
                <c:pt idx="54">
                  <c:v>70</c:v>
                </c:pt>
                <c:pt idx="55">
                  <c:v>71</c:v>
                </c:pt>
                <c:pt idx="56">
                  <c:v>72</c:v>
                </c:pt>
                <c:pt idx="57">
                  <c:v>73</c:v>
                </c:pt>
                <c:pt idx="58">
                  <c:v>74</c:v>
                </c:pt>
                <c:pt idx="59">
                  <c:v>75</c:v>
                </c:pt>
                <c:pt idx="60">
                  <c:v>76</c:v>
                </c:pt>
                <c:pt idx="61">
                  <c:v>77</c:v>
                </c:pt>
                <c:pt idx="62">
                  <c:v>78</c:v>
                </c:pt>
                <c:pt idx="63">
                  <c:v>79</c:v>
                </c:pt>
                <c:pt idx="64">
                  <c:v>80</c:v>
                </c:pt>
              </c:numCache>
            </c:numRef>
          </c:cat>
          <c:val>
            <c:numRef>
              <c:f>'Age &amp; Gender Bonus Calcs'!$C$10:$BO$10</c:f>
              <c:numCache>
                <c:formatCode>0.0</c:formatCode>
                <c:ptCount val="65"/>
                <c:pt idx="0">
                  <c:v>50</c:v>
                </c:pt>
                <c:pt idx="1">
                  <c:v>48</c:v>
                </c:pt>
                <c:pt idx="2">
                  <c:v>47</c:v>
                </c:pt>
                <c:pt idx="3">
                  <c:v>47</c:v>
                </c:pt>
                <c:pt idx="4">
                  <c:v>47</c:v>
                </c:pt>
                <c:pt idx="5">
                  <c:v>47</c:v>
                </c:pt>
                <c:pt idx="6">
                  <c:v>47</c:v>
                </c:pt>
                <c:pt idx="7">
                  <c:v>47</c:v>
                </c:pt>
                <c:pt idx="8">
                  <c:v>47</c:v>
                </c:pt>
                <c:pt idx="9">
                  <c:v>47</c:v>
                </c:pt>
                <c:pt idx="10">
                  <c:v>47</c:v>
                </c:pt>
                <c:pt idx="11">
                  <c:v>47</c:v>
                </c:pt>
                <c:pt idx="12">
                  <c:v>47</c:v>
                </c:pt>
                <c:pt idx="13">
                  <c:v>48</c:v>
                </c:pt>
                <c:pt idx="14">
                  <c:v>48</c:v>
                </c:pt>
                <c:pt idx="15">
                  <c:v>48</c:v>
                </c:pt>
                <c:pt idx="16">
                  <c:v>49</c:v>
                </c:pt>
                <c:pt idx="17">
                  <c:v>50</c:v>
                </c:pt>
                <c:pt idx="18">
                  <c:v>51</c:v>
                </c:pt>
                <c:pt idx="19">
                  <c:v>51.5</c:v>
                </c:pt>
                <c:pt idx="20">
                  <c:v>52</c:v>
                </c:pt>
                <c:pt idx="21">
                  <c:v>52.5</c:v>
                </c:pt>
                <c:pt idx="22">
                  <c:v>53</c:v>
                </c:pt>
                <c:pt idx="23">
                  <c:v>54</c:v>
                </c:pt>
                <c:pt idx="24">
                  <c:v>55</c:v>
                </c:pt>
                <c:pt idx="25">
                  <c:v>56</c:v>
                </c:pt>
                <c:pt idx="26">
                  <c:v>57</c:v>
                </c:pt>
                <c:pt idx="27">
                  <c:v>58</c:v>
                </c:pt>
                <c:pt idx="28">
                  <c:v>59</c:v>
                </c:pt>
                <c:pt idx="29">
                  <c:v>60</c:v>
                </c:pt>
                <c:pt idx="30">
                  <c:v>61</c:v>
                </c:pt>
                <c:pt idx="31">
                  <c:v>63</c:v>
                </c:pt>
                <c:pt idx="32">
                  <c:v>64</c:v>
                </c:pt>
                <c:pt idx="33">
                  <c:v>65</c:v>
                </c:pt>
                <c:pt idx="34">
                  <c:v>66</c:v>
                </c:pt>
                <c:pt idx="35">
                  <c:v>67</c:v>
                </c:pt>
                <c:pt idx="36">
                  <c:v>69</c:v>
                </c:pt>
                <c:pt idx="37">
                  <c:v>71</c:v>
                </c:pt>
                <c:pt idx="38">
                  <c:v>72</c:v>
                </c:pt>
                <c:pt idx="39">
                  <c:v>74</c:v>
                </c:pt>
                <c:pt idx="40">
                  <c:v>76</c:v>
                </c:pt>
                <c:pt idx="41">
                  <c:v>77</c:v>
                </c:pt>
                <c:pt idx="42">
                  <c:v>79</c:v>
                </c:pt>
                <c:pt idx="43">
                  <c:v>80.5</c:v>
                </c:pt>
                <c:pt idx="44">
                  <c:v>83</c:v>
                </c:pt>
                <c:pt idx="45">
                  <c:v>85</c:v>
                </c:pt>
                <c:pt idx="46">
                  <c:v>87</c:v>
                </c:pt>
                <c:pt idx="47">
                  <c:v>90</c:v>
                </c:pt>
                <c:pt idx="48">
                  <c:v>92</c:v>
                </c:pt>
                <c:pt idx="49">
                  <c:v>95</c:v>
                </c:pt>
                <c:pt idx="50">
                  <c:v>99</c:v>
                </c:pt>
                <c:pt idx="51">
                  <c:v>104</c:v>
                </c:pt>
                <c:pt idx="52">
                  <c:v>110</c:v>
                </c:pt>
                <c:pt idx="53">
                  <c:v>117</c:v>
                </c:pt>
                <c:pt idx="54">
                  <c:v>125</c:v>
                </c:pt>
                <c:pt idx="55">
                  <c:v>130</c:v>
                </c:pt>
                <c:pt idx="56">
                  <c:v>133</c:v>
                </c:pt>
                <c:pt idx="57">
                  <c:v>136</c:v>
                </c:pt>
                <c:pt idx="58">
                  <c:v>138</c:v>
                </c:pt>
                <c:pt idx="59">
                  <c:v>140</c:v>
                </c:pt>
                <c:pt idx="60">
                  <c:v>143</c:v>
                </c:pt>
                <c:pt idx="61">
                  <c:v>145</c:v>
                </c:pt>
                <c:pt idx="62">
                  <c:v>147</c:v>
                </c:pt>
                <c:pt idx="63">
                  <c:v>150</c:v>
                </c:pt>
                <c:pt idx="64">
                  <c:v>152</c:v>
                </c:pt>
              </c:numCache>
            </c:numRef>
          </c:val>
          <c:smooth val="0"/>
        </c:ser>
        <c:ser>
          <c:idx val="0"/>
          <c:order val="1"/>
          <c:tx>
            <c:v>Men's Bonus Points</c:v>
          </c:tx>
          <c:marker>
            <c:symbol val="none"/>
          </c:marker>
          <c:cat>
            <c:numRef>
              <c:f>'Age &amp; Gender Bonus Calcs'!$C$8:$BO$8</c:f>
              <c:numCache>
                <c:formatCode>General</c:formatCode>
                <c:ptCount val="65"/>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pt idx="49">
                  <c:v>65</c:v>
                </c:pt>
                <c:pt idx="50">
                  <c:v>66</c:v>
                </c:pt>
                <c:pt idx="51">
                  <c:v>67</c:v>
                </c:pt>
                <c:pt idx="52">
                  <c:v>68</c:v>
                </c:pt>
                <c:pt idx="53">
                  <c:v>69</c:v>
                </c:pt>
                <c:pt idx="54">
                  <c:v>70</c:v>
                </c:pt>
                <c:pt idx="55">
                  <c:v>71</c:v>
                </c:pt>
                <c:pt idx="56">
                  <c:v>72</c:v>
                </c:pt>
                <c:pt idx="57">
                  <c:v>73</c:v>
                </c:pt>
                <c:pt idx="58">
                  <c:v>74</c:v>
                </c:pt>
                <c:pt idx="59">
                  <c:v>75</c:v>
                </c:pt>
                <c:pt idx="60">
                  <c:v>76</c:v>
                </c:pt>
                <c:pt idx="61">
                  <c:v>77</c:v>
                </c:pt>
                <c:pt idx="62">
                  <c:v>78</c:v>
                </c:pt>
                <c:pt idx="63">
                  <c:v>79</c:v>
                </c:pt>
                <c:pt idx="64">
                  <c:v>80</c:v>
                </c:pt>
              </c:numCache>
            </c:numRef>
          </c:cat>
          <c:val>
            <c:numRef>
              <c:f>'Age &amp; Gender Bonus Calcs'!$C$9:$BO$9</c:f>
              <c:numCache>
                <c:formatCode>0.0</c:formatCode>
                <c:ptCount val="65"/>
                <c:pt idx="0">
                  <c:v>42</c:v>
                </c:pt>
                <c:pt idx="1">
                  <c:v>41</c:v>
                </c:pt>
                <c:pt idx="2">
                  <c:v>40</c:v>
                </c:pt>
                <c:pt idx="3">
                  <c:v>40</c:v>
                </c:pt>
                <c:pt idx="4">
                  <c:v>40</c:v>
                </c:pt>
                <c:pt idx="5">
                  <c:v>40</c:v>
                </c:pt>
                <c:pt idx="6">
                  <c:v>40</c:v>
                </c:pt>
                <c:pt idx="7">
                  <c:v>40</c:v>
                </c:pt>
                <c:pt idx="8">
                  <c:v>40</c:v>
                </c:pt>
                <c:pt idx="9">
                  <c:v>40</c:v>
                </c:pt>
                <c:pt idx="10">
                  <c:v>40</c:v>
                </c:pt>
                <c:pt idx="11">
                  <c:v>40</c:v>
                </c:pt>
                <c:pt idx="12">
                  <c:v>40</c:v>
                </c:pt>
                <c:pt idx="13">
                  <c:v>41</c:v>
                </c:pt>
                <c:pt idx="14">
                  <c:v>41</c:v>
                </c:pt>
                <c:pt idx="15">
                  <c:v>41</c:v>
                </c:pt>
                <c:pt idx="16">
                  <c:v>42</c:v>
                </c:pt>
                <c:pt idx="17">
                  <c:v>42</c:v>
                </c:pt>
                <c:pt idx="18">
                  <c:v>43</c:v>
                </c:pt>
                <c:pt idx="19">
                  <c:v>43.5</c:v>
                </c:pt>
                <c:pt idx="20">
                  <c:v>44</c:v>
                </c:pt>
                <c:pt idx="21">
                  <c:v>44.5</c:v>
                </c:pt>
                <c:pt idx="22">
                  <c:v>45</c:v>
                </c:pt>
                <c:pt idx="23">
                  <c:v>46</c:v>
                </c:pt>
                <c:pt idx="24">
                  <c:v>47</c:v>
                </c:pt>
                <c:pt idx="25">
                  <c:v>47.5</c:v>
                </c:pt>
                <c:pt idx="26">
                  <c:v>48</c:v>
                </c:pt>
                <c:pt idx="27">
                  <c:v>49</c:v>
                </c:pt>
                <c:pt idx="28">
                  <c:v>50</c:v>
                </c:pt>
                <c:pt idx="29">
                  <c:v>51</c:v>
                </c:pt>
                <c:pt idx="30">
                  <c:v>52</c:v>
                </c:pt>
                <c:pt idx="31">
                  <c:v>53</c:v>
                </c:pt>
                <c:pt idx="32">
                  <c:v>54</c:v>
                </c:pt>
                <c:pt idx="33">
                  <c:v>55</c:v>
                </c:pt>
                <c:pt idx="34">
                  <c:v>56</c:v>
                </c:pt>
                <c:pt idx="35">
                  <c:v>57</c:v>
                </c:pt>
                <c:pt idx="36">
                  <c:v>58.5</c:v>
                </c:pt>
                <c:pt idx="37">
                  <c:v>60</c:v>
                </c:pt>
                <c:pt idx="38">
                  <c:v>61</c:v>
                </c:pt>
                <c:pt idx="39">
                  <c:v>63</c:v>
                </c:pt>
                <c:pt idx="40">
                  <c:v>64</c:v>
                </c:pt>
                <c:pt idx="41">
                  <c:v>65</c:v>
                </c:pt>
                <c:pt idx="42">
                  <c:v>67</c:v>
                </c:pt>
                <c:pt idx="43">
                  <c:v>68</c:v>
                </c:pt>
                <c:pt idx="44">
                  <c:v>70</c:v>
                </c:pt>
                <c:pt idx="45">
                  <c:v>72</c:v>
                </c:pt>
                <c:pt idx="46">
                  <c:v>74</c:v>
                </c:pt>
                <c:pt idx="47">
                  <c:v>76</c:v>
                </c:pt>
                <c:pt idx="48">
                  <c:v>78</c:v>
                </c:pt>
                <c:pt idx="49">
                  <c:v>81</c:v>
                </c:pt>
                <c:pt idx="50">
                  <c:v>84</c:v>
                </c:pt>
                <c:pt idx="51">
                  <c:v>88</c:v>
                </c:pt>
                <c:pt idx="52">
                  <c:v>93</c:v>
                </c:pt>
                <c:pt idx="53">
                  <c:v>99</c:v>
                </c:pt>
                <c:pt idx="54">
                  <c:v>106</c:v>
                </c:pt>
                <c:pt idx="55">
                  <c:v>110</c:v>
                </c:pt>
                <c:pt idx="56">
                  <c:v>113</c:v>
                </c:pt>
                <c:pt idx="57">
                  <c:v>115</c:v>
                </c:pt>
                <c:pt idx="58">
                  <c:v>117</c:v>
                </c:pt>
                <c:pt idx="59">
                  <c:v>119</c:v>
                </c:pt>
                <c:pt idx="60">
                  <c:v>121</c:v>
                </c:pt>
                <c:pt idx="61">
                  <c:v>123</c:v>
                </c:pt>
                <c:pt idx="62">
                  <c:v>125</c:v>
                </c:pt>
                <c:pt idx="63">
                  <c:v>127</c:v>
                </c:pt>
                <c:pt idx="64">
                  <c:v>130</c:v>
                </c:pt>
              </c:numCache>
            </c:numRef>
          </c:val>
          <c:smooth val="0"/>
        </c:ser>
        <c:dLbls>
          <c:showLegendKey val="0"/>
          <c:showVal val="0"/>
          <c:showCatName val="0"/>
          <c:showSerName val="0"/>
          <c:showPercent val="0"/>
          <c:showBubbleSize val="0"/>
        </c:dLbls>
        <c:marker val="1"/>
        <c:smooth val="0"/>
        <c:axId val="104781312"/>
        <c:axId val="71874176"/>
      </c:lineChart>
      <c:catAx>
        <c:axId val="104781312"/>
        <c:scaling>
          <c:orientation val="minMax"/>
        </c:scaling>
        <c:delete val="0"/>
        <c:axPos val="b"/>
        <c:majorGridlines/>
        <c:title>
          <c:tx>
            <c:rich>
              <a:bodyPr/>
              <a:lstStyle/>
              <a:p>
                <a:pPr>
                  <a:defRPr/>
                </a:pPr>
                <a:r>
                  <a:rPr lang="en-GB"/>
                  <a:t>Age</a:t>
                </a:r>
                <a:r>
                  <a:rPr lang="en-GB" baseline="0"/>
                  <a:t> (years)</a:t>
                </a:r>
                <a:endParaRPr lang="en-GB"/>
              </a:p>
            </c:rich>
          </c:tx>
          <c:layout/>
          <c:overlay val="0"/>
        </c:title>
        <c:numFmt formatCode="General" sourceLinked="1"/>
        <c:majorTickMark val="out"/>
        <c:minorTickMark val="none"/>
        <c:tickLblPos val="nextTo"/>
        <c:crossAx val="71874176"/>
        <c:crosses val="autoZero"/>
        <c:auto val="1"/>
        <c:lblAlgn val="ctr"/>
        <c:lblOffset val="100"/>
        <c:noMultiLvlLbl val="1"/>
      </c:catAx>
      <c:valAx>
        <c:axId val="71874176"/>
        <c:scaling>
          <c:orientation val="minMax"/>
          <c:min val="20"/>
        </c:scaling>
        <c:delete val="0"/>
        <c:axPos val="l"/>
        <c:majorGridlines/>
        <c:title>
          <c:tx>
            <c:rich>
              <a:bodyPr rot="-5400000" vert="horz"/>
              <a:lstStyle/>
              <a:p>
                <a:pPr>
                  <a:defRPr/>
                </a:pPr>
                <a:r>
                  <a:rPr lang="en-GB"/>
                  <a:t>Bonus</a:t>
                </a:r>
                <a:r>
                  <a:rPr lang="en-GB" baseline="0"/>
                  <a:t> Points</a:t>
                </a:r>
                <a:endParaRPr lang="en-GB"/>
              </a:p>
            </c:rich>
          </c:tx>
          <c:layout/>
          <c:overlay val="0"/>
        </c:title>
        <c:numFmt formatCode="0.0" sourceLinked="1"/>
        <c:majorTickMark val="out"/>
        <c:minorTickMark val="none"/>
        <c:tickLblPos val="nextTo"/>
        <c:crossAx val="104781312"/>
        <c:crosses val="autoZero"/>
        <c:crossBetween val="midCat"/>
      </c:valAx>
      <c:spPr>
        <a:noFill/>
      </c:spPr>
    </c:plotArea>
    <c:legend>
      <c:legendPos val="l"/>
      <c:layout>
        <c:manualLayout>
          <c:xMode val="edge"/>
          <c:yMode val="edge"/>
          <c:x val="0.45211901601869769"/>
          <c:y val="0.2072355640586869"/>
          <c:w val="0.13779874852512602"/>
          <c:h val="0.19943511588204163"/>
        </c:manualLayout>
      </c:layout>
      <c:overlay val="1"/>
    </c:legend>
    <c:plotVisOnly val="1"/>
    <c:dispBlanksAs val="gap"/>
    <c:showDLblsOverMax val="0"/>
  </c:chart>
  <c:spPr>
    <a:gradFill flip="none" rotWithShape="1">
      <a:gsLst>
        <a:gs pos="49000">
          <a:srgbClr val="88A945"/>
        </a:gs>
        <a:gs pos="0">
          <a:srgbClr val="669900"/>
        </a:gs>
        <a:gs pos="100000">
          <a:schemeClr val="accent1">
            <a:tint val="23500"/>
            <a:satMod val="160000"/>
          </a:schemeClr>
        </a:gs>
      </a:gsLst>
      <a:lin ang="18900000" scaled="1"/>
      <a:tileRect/>
    </a:gradFill>
  </c:spPr>
  <c:printSettings>
    <c:headerFooter/>
    <c:pageMargins b="0.75000000000000022" l="0.70000000000000018" r="0.70000000000000018" t="0.75000000000000022" header="0.3000000000000001" footer="0.3000000000000001"/>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57150</xdr:colOff>
      <xdr:row>0</xdr:row>
      <xdr:rowOff>95250</xdr:rowOff>
    </xdr:from>
    <xdr:to>
      <xdr:col>3</xdr:col>
      <xdr:colOff>248741</xdr:colOff>
      <xdr:row>3</xdr:row>
      <xdr:rowOff>372</xdr:rowOff>
    </xdr:to>
    <xdr:sp macro="" textlink="">
      <xdr:nvSpPr>
        <xdr:cNvPr id="8" name="Title 1"/>
        <xdr:cNvSpPr>
          <a:spLocks noGrp="1"/>
        </xdr:cNvSpPr>
      </xdr:nvSpPr>
      <xdr:spPr>
        <a:xfrm>
          <a:off x="180975" y="95250"/>
          <a:ext cx="3744416" cy="648072"/>
        </a:xfrm>
        <a:prstGeom prst="rect">
          <a:avLst/>
        </a:prstGeom>
      </xdr:spPr>
      <xdr:txBody>
        <a:bodyPr vert="horz" wrap="square" lIns="91440" tIns="45720" rIns="91440" bIns="45720" rtlCol="0" anchor="ctr">
          <a:noAutofit/>
        </a:bodyPr>
        <a:lstStyle>
          <a:lvl1pPr algn="ctr" defTabSz="914400" rtl="0" eaLnBrk="1" latinLnBrk="0" hangingPunct="1">
            <a:spcBef>
              <a:spcPct val="0"/>
            </a:spcBef>
            <a:buNone/>
            <a:defRPr sz="4400" kern="1200">
              <a:solidFill>
                <a:schemeClr val="tx1"/>
              </a:solidFill>
              <a:latin typeface="+mj-lt"/>
              <a:ea typeface="+mj-ea"/>
              <a:cs typeface="+mj-cs"/>
            </a:defRPr>
          </a:lvl1pPr>
        </a:lstStyle>
        <a:p>
          <a:r>
            <a:rPr lang="en-GB" sz="3200" i="1">
              <a:solidFill>
                <a:srgbClr val="3E130E"/>
              </a:solidFill>
              <a:effectLst>
                <a:outerShdw blurRad="38100" dist="38100" dir="2700000" algn="tl">
                  <a:srgbClr val="000000">
                    <a:alpha val="43137"/>
                  </a:srgbClr>
                </a:outerShdw>
              </a:effectLst>
              <a:latin typeface="Edo" panose="02000000000000000000" pitchFamily="2" charset="0"/>
            </a:rPr>
            <a:t>Sinfin fell champs</a:t>
          </a:r>
        </a:p>
      </xdr:txBody>
    </xdr:sp>
    <xdr:clientData/>
  </xdr:twoCellAnchor>
  <xdr:twoCellAnchor>
    <xdr:from>
      <xdr:col>5</xdr:col>
      <xdr:colOff>47625</xdr:colOff>
      <xdr:row>0</xdr:row>
      <xdr:rowOff>57150</xdr:rowOff>
    </xdr:from>
    <xdr:to>
      <xdr:col>7</xdr:col>
      <xdr:colOff>79995</xdr:colOff>
      <xdr:row>2</xdr:row>
      <xdr:rowOff>129679</xdr:rowOff>
    </xdr:to>
    <xdr:sp macro="" textlink="">
      <xdr:nvSpPr>
        <xdr:cNvPr id="9" name="Title 1"/>
        <xdr:cNvSpPr txBox="1">
          <a:spLocks/>
        </xdr:cNvSpPr>
      </xdr:nvSpPr>
      <xdr:spPr>
        <a:xfrm>
          <a:off x="4381500" y="57150"/>
          <a:ext cx="1080120" cy="605929"/>
        </a:xfrm>
        <a:prstGeom prst="rect">
          <a:avLst/>
        </a:prstGeom>
      </xdr:spPr>
      <xdr:txBody>
        <a:bodyPr vert="horz" wrap="square" lIns="91440" tIns="45720" rIns="91440" bIns="45720" rtlCol="0" anchor="ctr">
          <a:norm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3200" i="1">
              <a:solidFill>
                <a:srgbClr val="3E130E"/>
              </a:solidFill>
              <a:effectLst>
                <a:outerShdw blurRad="38100" dist="38100" dir="2700000" algn="tl">
                  <a:srgbClr val="000000">
                    <a:alpha val="43137"/>
                  </a:srgbClr>
                </a:outerShdw>
              </a:effectLst>
              <a:latin typeface="Edo" panose="02000000000000000000" pitchFamily="2" charset="0"/>
            </a:rPr>
            <a:t>2018</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114298</xdr:colOff>
      <xdr:row>11</xdr:row>
      <xdr:rowOff>9524</xdr:rowOff>
    </xdr:from>
    <xdr:to>
      <xdr:col>50</xdr:col>
      <xdr:colOff>57149</xdr:colOff>
      <xdr:row>35</xdr:row>
      <xdr:rowOff>133350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image" Target="../media/image1.png"/></Relationships>
</file>

<file path=xl/worksheets/_rels/sheet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EO52"/>
  <sheetViews>
    <sheetView showGridLines="0" tabSelected="1" zoomScaleNormal="100" workbookViewId="0">
      <pane xSplit="15" ySplit="9" topLeftCell="P10" activePane="bottomRight" state="frozen"/>
      <selection pane="topRight" activeCell="P1" sqref="P1"/>
      <selection pane="bottomLeft" activeCell="A10" sqref="A10"/>
      <selection pane="bottomRight" activeCell="U26" sqref="U26"/>
    </sheetView>
  </sheetViews>
  <sheetFormatPr defaultColWidth="8.7109375" defaultRowHeight="15"/>
  <cols>
    <col min="1" max="1" width="1.85546875" style="16" customWidth="1"/>
    <col min="2" max="2" width="44.5703125" style="16" customWidth="1"/>
    <col min="3" max="3" width="8.7109375" style="16" customWidth="1"/>
    <col min="4" max="4" width="5.140625" style="16" customWidth="1"/>
    <col min="5" max="5" width="4.7109375" style="16" customWidth="1"/>
    <col min="6" max="6" width="7.5703125" style="16" customWidth="1"/>
    <col min="7" max="7" width="8.140625" style="17" customWidth="1"/>
    <col min="8" max="8" width="7.7109375" style="17" customWidth="1"/>
    <col min="9" max="9" width="8.85546875" style="17" customWidth="1"/>
    <col min="10" max="10" width="8.28515625" style="17" customWidth="1"/>
    <col min="11" max="14" width="10.5703125" style="17" hidden="1" customWidth="1"/>
    <col min="15" max="15" width="8.28515625" style="17" customWidth="1"/>
    <col min="16" max="16" width="8.7109375" style="16" customWidth="1"/>
    <col min="17" max="17" width="6.140625" style="16" customWidth="1"/>
    <col min="18" max="18" width="8.7109375" style="16" customWidth="1"/>
    <col min="19" max="19" width="6.28515625" style="16" customWidth="1"/>
    <col min="20" max="20" width="8.7109375" style="16" customWidth="1"/>
    <col min="21" max="21" width="6.140625" style="18" customWidth="1"/>
    <col min="22" max="22" width="8.7109375" style="16" customWidth="1"/>
    <col min="23" max="23" width="6.140625" style="16" customWidth="1"/>
    <col min="24" max="24" width="8.7109375" style="16" customWidth="1"/>
    <col min="25" max="25" width="6.140625" style="16" customWidth="1"/>
    <col min="26" max="26" width="8.7109375" style="16" customWidth="1"/>
    <col min="27" max="27" width="6.140625" style="16" customWidth="1"/>
    <col min="28" max="28" width="8.7109375" style="16" customWidth="1"/>
    <col min="29" max="29" width="6.140625" style="16" customWidth="1"/>
    <col min="30" max="30" width="8.7109375" style="16" customWidth="1"/>
    <col min="31" max="31" width="6.140625" style="16" customWidth="1"/>
    <col min="32" max="32" width="8.7109375" style="16" customWidth="1"/>
    <col min="33" max="33" width="6.140625" style="16" customWidth="1"/>
    <col min="34" max="34" width="8.7109375" style="16" customWidth="1"/>
    <col min="35" max="35" width="6.140625" style="16" customWidth="1"/>
    <col min="36" max="36" width="8.7109375" style="16" customWidth="1"/>
    <col min="37" max="37" width="6.140625" style="16" customWidth="1"/>
    <col min="38" max="38" width="8.7109375" style="16" customWidth="1"/>
    <col min="39" max="39" width="6.140625" style="16" customWidth="1"/>
    <col min="40" max="40" width="8.7109375" style="16" customWidth="1"/>
    <col min="41" max="41" width="6.140625" style="16" customWidth="1"/>
    <col min="42" max="42" width="8.7109375" style="16" customWidth="1"/>
    <col min="43" max="43" width="6.140625" style="16" customWidth="1"/>
    <col min="44" max="44" width="8.7109375" style="16" customWidth="1"/>
    <col min="45" max="45" width="6.140625" style="16" customWidth="1"/>
    <col min="46" max="46" width="8.7109375" style="16" customWidth="1"/>
    <col min="47" max="47" width="6.140625" style="16" customWidth="1"/>
    <col min="48" max="48" width="8.7109375" style="16" customWidth="1"/>
    <col min="49" max="49" width="6.140625" style="16" customWidth="1"/>
    <col min="50" max="50" width="8.7109375" style="16" customWidth="1"/>
    <col min="51" max="51" width="6.140625" style="16" customWidth="1"/>
    <col min="52" max="52" width="8.7109375" style="16" customWidth="1"/>
    <col min="53" max="53" width="6.140625" style="16" customWidth="1"/>
    <col min="54" max="54" width="8.7109375" style="16" customWidth="1"/>
    <col min="55" max="55" width="6.140625" style="16" customWidth="1"/>
    <col min="56" max="56" width="8.7109375" style="16" customWidth="1"/>
    <col min="57" max="57" width="6.140625" style="16" customWidth="1"/>
    <col min="58" max="58" width="8.7109375" style="16" customWidth="1"/>
    <col min="59" max="59" width="6.140625" style="16" customWidth="1"/>
    <col min="60" max="60" width="8.7109375" style="16" customWidth="1"/>
    <col min="61" max="61" width="6.140625" style="16" customWidth="1"/>
    <col min="62" max="62" width="8.7109375" style="16" customWidth="1"/>
    <col min="63" max="63" width="6.140625" style="16" customWidth="1"/>
    <col min="64" max="64" width="8.7109375" style="16" customWidth="1"/>
    <col min="65" max="65" width="6.140625" style="16" customWidth="1"/>
    <col min="66" max="66" width="8.7109375" style="16" customWidth="1"/>
    <col min="67" max="67" width="6.140625" style="16" customWidth="1"/>
    <col min="68" max="68" width="8.7109375" style="16" customWidth="1"/>
    <col min="69" max="69" width="6.140625" style="16" customWidth="1"/>
    <col min="70" max="70" width="8.7109375" style="16" customWidth="1"/>
    <col min="71" max="71" width="6.140625" style="16" customWidth="1"/>
    <col min="72" max="72" width="8.7109375" style="16" customWidth="1"/>
    <col min="73" max="73" width="6.140625" style="16" customWidth="1"/>
    <col min="74" max="74" width="8.7109375" style="16" customWidth="1"/>
    <col min="75" max="75" width="6.140625" style="16" customWidth="1"/>
    <col min="76" max="76" width="8.7109375" style="16" customWidth="1"/>
    <col min="77" max="77" width="6.140625" style="16" customWidth="1"/>
    <col min="78" max="78" width="8.7109375" style="16" customWidth="1"/>
    <col min="79" max="79" width="6.140625" style="16" customWidth="1"/>
    <col min="80" max="80" width="8.7109375" style="16" customWidth="1"/>
    <col min="81" max="81" width="6.140625" style="16" customWidth="1"/>
    <col min="82" max="82" width="8.7109375" style="16" customWidth="1"/>
    <col min="83" max="83" width="6.140625" style="16" customWidth="1"/>
    <col min="84" max="84" width="8.7109375" style="16" customWidth="1"/>
    <col min="85" max="85" width="6.140625" style="16" customWidth="1"/>
    <col min="86" max="86" width="8.7109375" style="16" customWidth="1"/>
    <col min="87" max="87" width="6.140625" style="16" customWidth="1"/>
    <col min="88" max="88" width="8.7109375" style="16" customWidth="1"/>
    <col min="89" max="89" width="6.140625" style="16" customWidth="1"/>
    <col min="90" max="90" width="8.7109375" style="16" customWidth="1"/>
    <col min="91" max="91" width="6.140625" style="16" customWidth="1"/>
    <col min="92" max="92" width="8.7109375" style="16" customWidth="1"/>
    <col min="93" max="93" width="6.140625" style="16" customWidth="1"/>
    <col min="94" max="94" width="8.7109375" style="16" customWidth="1"/>
    <col min="95" max="95" width="6.140625" style="16" customWidth="1"/>
    <col min="96" max="96" width="8.7109375" style="16" customWidth="1"/>
    <col min="97" max="97" width="6.140625" style="16" customWidth="1"/>
    <col min="98" max="98" width="8.7109375" style="16" customWidth="1"/>
    <col min="99" max="99" width="6.140625" style="16" customWidth="1"/>
    <col min="100" max="100" width="8.7109375" style="16" customWidth="1"/>
    <col min="101" max="101" width="6.140625" style="16" customWidth="1"/>
    <col min="102" max="102" width="8.7109375" style="16" customWidth="1"/>
    <col min="103" max="103" width="6.140625" style="16" customWidth="1"/>
    <col min="104" max="104" width="8.7109375" style="16" customWidth="1"/>
    <col min="105" max="105" width="6.140625" style="16" customWidth="1"/>
    <col min="106" max="106" width="8.7109375" style="16" customWidth="1"/>
    <col min="107" max="107" width="6.140625" style="16" customWidth="1"/>
    <col min="108" max="108" width="8.7109375" style="16" customWidth="1"/>
    <col min="109" max="109" width="6.140625" style="16" customWidth="1"/>
    <col min="110" max="110" width="8.7109375" style="16" customWidth="1"/>
    <col min="111" max="111" width="6.140625" style="16" customWidth="1"/>
    <col min="112" max="112" width="8.7109375" style="16" customWidth="1"/>
    <col min="113" max="113" width="6.140625" style="16" customWidth="1"/>
    <col min="114" max="114" width="8.7109375" style="16" customWidth="1"/>
    <col min="115" max="115" width="6.140625" style="16" customWidth="1"/>
    <col min="116" max="116" width="8.7109375" style="16" customWidth="1"/>
    <col min="117" max="117" width="6.140625" style="16" customWidth="1"/>
    <col min="118" max="118" width="8.7109375" style="16" customWidth="1"/>
    <col min="119" max="119" width="6.140625" style="16" customWidth="1"/>
    <col min="120" max="120" width="8.7109375" style="16" customWidth="1"/>
    <col min="121" max="121" width="6.140625" style="16" customWidth="1"/>
    <col min="122" max="122" width="8.7109375" style="16" customWidth="1"/>
    <col min="123" max="123" width="6.140625" style="16" customWidth="1"/>
    <col min="124" max="124" width="8.7109375" style="16" customWidth="1"/>
    <col min="125" max="125" width="6.140625" style="16" customWidth="1"/>
    <col min="126" max="126" width="8.7109375" style="16" customWidth="1"/>
    <col min="127" max="127" width="6.140625" style="16" customWidth="1"/>
    <col min="128" max="128" width="8.7109375" style="16" customWidth="1"/>
    <col min="129" max="129" width="6.140625" style="16" customWidth="1"/>
    <col min="130" max="130" width="8.7109375" style="16" customWidth="1"/>
    <col min="131" max="131" width="6.140625" style="16" customWidth="1"/>
    <col min="132" max="132" width="8.7109375" style="16" customWidth="1"/>
    <col min="133" max="133" width="6.140625" style="16" customWidth="1"/>
    <col min="134" max="134" width="8.7109375" style="16" customWidth="1"/>
    <col min="135" max="135" width="6.140625" style="16" customWidth="1"/>
    <col min="136" max="136" width="8.7109375" style="16" customWidth="1"/>
    <col min="137" max="137" width="6.140625" style="16" customWidth="1"/>
    <col min="138" max="138" width="8.7109375" style="16" customWidth="1"/>
    <col min="139" max="139" width="6.140625" style="16" customWidth="1"/>
    <col min="140" max="140" width="8.7109375" style="16" customWidth="1"/>
    <col min="141" max="141" width="6.140625" style="16" customWidth="1"/>
    <col min="142" max="142" width="8.7109375" style="16" customWidth="1"/>
    <col min="143" max="143" width="6.140625" style="16" customWidth="1"/>
    <col min="144" max="144" width="8.7109375" style="16" customWidth="1"/>
    <col min="145" max="145" width="6.140625" style="16" customWidth="1"/>
    <col min="146" max="16384" width="8.7109375" style="16"/>
  </cols>
  <sheetData>
    <row r="1" spans="2:145" ht="9.75" customHeight="1"/>
    <row r="2" spans="2:145" ht="32.25" customHeight="1">
      <c r="B2" s="184"/>
      <c r="C2" s="184"/>
      <c r="D2" s="184"/>
      <c r="E2" s="19"/>
      <c r="F2" s="184">
        <v>43443</v>
      </c>
      <c r="G2" s="184"/>
      <c r="H2" s="145"/>
      <c r="I2" s="185"/>
      <c r="J2" s="185"/>
    </row>
    <row r="3" spans="2:145" ht="16.5" customHeight="1">
      <c r="B3" s="184"/>
      <c r="C3" s="184"/>
      <c r="D3" s="184"/>
      <c r="F3" s="184"/>
      <c r="G3" s="184"/>
      <c r="H3" s="145"/>
      <c r="I3" s="185"/>
      <c r="J3" s="185"/>
    </row>
    <row r="5" spans="2:145" s="23" customFormat="1" ht="30" customHeight="1">
      <c r="B5" s="20"/>
      <c r="C5" s="20"/>
      <c r="D5" s="20"/>
      <c r="E5" s="20"/>
      <c r="F5" s="20"/>
      <c r="G5" s="21"/>
      <c r="H5" s="21"/>
      <c r="I5" s="21"/>
      <c r="J5" s="21"/>
      <c r="K5" s="22"/>
      <c r="L5" s="22"/>
      <c r="M5" s="22"/>
      <c r="N5" s="22"/>
      <c r="O5" s="22"/>
      <c r="P5" s="178" t="s">
        <v>7</v>
      </c>
      <c r="Q5" s="177"/>
      <c r="R5" s="176" t="s">
        <v>5</v>
      </c>
      <c r="S5" s="177"/>
      <c r="T5" s="176" t="s">
        <v>8</v>
      </c>
      <c r="U5" s="177"/>
      <c r="V5" s="176" t="s">
        <v>155</v>
      </c>
      <c r="W5" s="177"/>
      <c r="X5" s="176" t="s">
        <v>160</v>
      </c>
      <c r="Y5" s="177"/>
      <c r="Z5" s="181" t="s">
        <v>43</v>
      </c>
      <c r="AA5" s="182"/>
      <c r="AB5" s="181" t="s">
        <v>44</v>
      </c>
      <c r="AC5" s="182"/>
      <c r="AD5" s="176" t="s">
        <v>159</v>
      </c>
      <c r="AE5" s="177"/>
      <c r="AF5" s="181" t="s">
        <v>40</v>
      </c>
      <c r="AG5" s="182"/>
      <c r="AH5" s="181" t="s">
        <v>41</v>
      </c>
      <c r="AI5" s="177"/>
      <c r="AJ5" s="176" t="s">
        <v>9</v>
      </c>
      <c r="AK5" s="177"/>
      <c r="AL5" s="176" t="s">
        <v>10</v>
      </c>
      <c r="AM5" s="182"/>
      <c r="AN5" s="176" t="s">
        <v>161</v>
      </c>
      <c r="AO5" s="177"/>
      <c r="AP5" s="179" t="s">
        <v>15</v>
      </c>
      <c r="AQ5" s="180"/>
      <c r="AR5" s="176" t="s">
        <v>49</v>
      </c>
      <c r="AS5" s="177"/>
      <c r="AT5" s="179" t="s">
        <v>45</v>
      </c>
      <c r="AU5" s="180"/>
      <c r="AV5" s="181" t="s">
        <v>42</v>
      </c>
      <c r="AW5" s="182"/>
      <c r="AX5" s="181" t="s">
        <v>162</v>
      </c>
      <c r="AY5" s="182"/>
      <c r="AZ5" s="183" t="s">
        <v>17</v>
      </c>
      <c r="BA5" s="180"/>
      <c r="BB5" s="181" t="s">
        <v>11</v>
      </c>
      <c r="BC5" s="182"/>
      <c r="BD5" s="179" t="s">
        <v>53</v>
      </c>
      <c r="BE5" s="180"/>
      <c r="BF5" s="179" t="s">
        <v>16</v>
      </c>
      <c r="BG5" s="180"/>
      <c r="BH5" s="181" t="s">
        <v>12</v>
      </c>
      <c r="BI5" s="177"/>
      <c r="BJ5" s="176" t="s">
        <v>13</v>
      </c>
      <c r="BK5" s="177"/>
      <c r="BL5" s="176" t="s">
        <v>14</v>
      </c>
      <c r="BM5" s="177"/>
      <c r="BN5" s="176" t="s">
        <v>163</v>
      </c>
      <c r="BO5" s="177"/>
      <c r="BP5" s="176" t="s">
        <v>46</v>
      </c>
      <c r="BQ5" s="177"/>
      <c r="BR5" s="176" t="s">
        <v>164</v>
      </c>
      <c r="BS5" s="177"/>
      <c r="BT5" s="176" t="s">
        <v>18</v>
      </c>
      <c r="BU5" s="177"/>
      <c r="BV5" s="176" t="s">
        <v>19</v>
      </c>
      <c r="BW5" s="177"/>
      <c r="BX5" s="176" t="s">
        <v>47</v>
      </c>
      <c r="BY5" s="177"/>
      <c r="BZ5" s="176" t="s">
        <v>165</v>
      </c>
      <c r="CA5" s="177"/>
      <c r="CB5" s="176" t="s">
        <v>21</v>
      </c>
      <c r="CC5" s="177"/>
      <c r="CD5" s="176" t="s">
        <v>48</v>
      </c>
      <c r="CE5" s="177"/>
      <c r="CF5" s="176" t="s">
        <v>20</v>
      </c>
      <c r="CG5" s="177"/>
      <c r="CH5" s="176" t="s">
        <v>50</v>
      </c>
      <c r="CI5" s="177"/>
      <c r="CJ5" s="176" t="s">
        <v>23</v>
      </c>
      <c r="CK5" s="177"/>
      <c r="CL5" s="176" t="s">
        <v>166</v>
      </c>
      <c r="CM5" s="177"/>
      <c r="CN5" s="176" t="s">
        <v>51</v>
      </c>
      <c r="CO5" s="177"/>
      <c r="CP5" s="176" t="s">
        <v>22</v>
      </c>
      <c r="CQ5" s="177"/>
      <c r="CR5" s="176" t="s">
        <v>167</v>
      </c>
      <c r="CS5" s="177"/>
      <c r="CT5" s="176" t="s">
        <v>104</v>
      </c>
      <c r="CU5" s="177"/>
      <c r="CV5" s="176" t="s">
        <v>103</v>
      </c>
      <c r="CW5" s="177"/>
      <c r="CX5" s="176" t="s">
        <v>138</v>
      </c>
      <c r="CY5" s="177"/>
      <c r="CZ5" s="176" t="s">
        <v>105</v>
      </c>
      <c r="DA5" s="177"/>
      <c r="DB5" s="176" t="s">
        <v>55</v>
      </c>
      <c r="DC5" s="177"/>
      <c r="DD5" s="176" t="s">
        <v>137</v>
      </c>
      <c r="DE5" s="177"/>
      <c r="DF5" s="176" t="s">
        <v>106</v>
      </c>
      <c r="DG5" s="177"/>
      <c r="DH5" s="176" t="s">
        <v>107</v>
      </c>
      <c r="DI5" s="177"/>
      <c r="DJ5" s="176" t="s">
        <v>169</v>
      </c>
      <c r="DK5" s="177"/>
      <c r="DL5" s="176" t="s">
        <v>168</v>
      </c>
      <c r="DM5" s="177"/>
      <c r="DN5" s="176" t="s">
        <v>170</v>
      </c>
      <c r="DO5" s="177"/>
      <c r="DP5" s="176" t="s">
        <v>173</v>
      </c>
      <c r="DQ5" s="177"/>
      <c r="DR5" s="176" t="s">
        <v>102</v>
      </c>
      <c r="DS5" s="177"/>
      <c r="DT5" s="176" t="s">
        <v>171</v>
      </c>
      <c r="DU5" s="177"/>
      <c r="DV5" s="176" t="s">
        <v>108</v>
      </c>
      <c r="DW5" s="177"/>
      <c r="DX5" s="176" t="s">
        <v>109</v>
      </c>
      <c r="DY5" s="177"/>
      <c r="DZ5" s="176" t="s">
        <v>110</v>
      </c>
      <c r="EA5" s="177"/>
      <c r="EB5" s="176" t="s">
        <v>54</v>
      </c>
      <c r="EC5" s="177"/>
      <c r="ED5" s="176" t="s">
        <v>172</v>
      </c>
      <c r="EE5" s="177"/>
      <c r="EF5" s="176" t="s">
        <v>111</v>
      </c>
      <c r="EG5" s="177"/>
      <c r="EH5" s="176" t="s">
        <v>112</v>
      </c>
      <c r="EI5" s="177"/>
      <c r="EJ5" s="176" t="s">
        <v>113</v>
      </c>
      <c r="EK5" s="177"/>
      <c r="EL5" s="176" t="s">
        <v>114</v>
      </c>
      <c r="EM5" s="177"/>
      <c r="EN5" s="176" t="s">
        <v>115</v>
      </c>
      <c r="EO5" s="178"/>
    </row>
    <row r="6" spans="2:145" s="24" customFormat="1" ht="12.75" hidden="1" customHeight="1">
      <c r="K6" s="25"/>
      <c r="L6" s="25"/>
      <c r="O6" s="26" t="s">
        <v>0</v>
      </c>
      <c r="P6" s="130" t="s">
        <v>4</v>
      </c>
      <c r="Q6" s="131" t="s">
        <v>1</v>
      </c>
      <c r="R6" s="28" t="s">
        <v>6</v>
      </c>
      <c r="S6" s="131" t="s">
        <v>1</v>
      </c>
      <c r="T6" s="29" t="s">
        <v>4</v>
      </c>
      <c r="U6" s="131" t="s">
        <v>1</v>
      </c>
      <c r="V6" s="29" t="s">
        <v>4</v>
      </c>
      <c r="W6" s="131" t="s">
        <v>1</v>
      </c>
      <c r="X6" s="29" t="s">
        <v>4</v>
      </c>
      <c r="Y6" s="131" t="s">
        <v>1</v>
      </c>
      <c r="Z6" s="30" t="s">
        <v>4</v>
      </c>
      <c r="AA6" s="31" t="s">
        <v>1</v>
      </c>
      <c r="AB6" s="30" t="s">
        <v>4</v>
      </c>
      <c r="AC6" s="31" t="s">
        <v>1</v>
      </c>
      <c r="AD6" s="29" t="s">
        <v>4</v>
      </c>
      <c r="AE6" s="27" t="s">
        <v>1</v>
      </c>
      <c r="AF6" s="30" t="s">
        <v>6</v>
      </c>
      <c r="AG6" s="31" t="s">
        <v>1</v>
      </c>
      <c r="AH6" s="30" t="s">
        <v>4</v>
      </c>
      <c r="AI6" s="31" t="s">
        <v>1</v>
      </c>
      <c r="AJ6" s="29" t="s">
        <v>4</v>
      </c>
      <c r="AK6" s="131" t="s">
        <v>1</v>
      </c>
      <c r="AL6" s="30" t="s">
        <v>4</v>
      </c>
      <c r="AM6" s="31" t="s">
        <v>1</v>
      </c>
      <c r="AN6" s="29" t="s">
        <v>6</v>
      </c>
      <c r="AO6" s="27" t="s">
        <v>1</v>
      </c>
      <c r="AP6" s="30" t="s">
        <v>4</v>
      </c>
      <c r="AQ6" s="31" t="s">
        <v>1</v>
      </c>
      <c r="AR6" s="29" t="s">
        <v>4</v>
      </c>
      <c r="AS6" s="27" t="s">
        <v>1</v>
      </c>
      <c r="AT6" s="30" t="s">
        <v>4</v>
      </c>
      <c r="AU6" s="31" t="s">
        <v>1</v>
      </c>
      <c r="AV6" s="30" t="s">
        <v>6</v>
      </c>
      <c r="AW6" s="31" t="s">
        <v>1</v>
      </c>
      <c r="AX6" s="73" t="s">
        <v>4</v>
      </c>
      <c r="AY6" s="74" t="s">
        <v>1</v>
      </c>
      <c r="AZ6" s="30" t="s">
        <v>4</v>
      </c>
      <c r="BA6" s="31" t="s">
        <v>1</v>
      </c>
      <c r="BB6" s="30" t="s">
        <v>4</v>
      </c>
      <c r="BC6" s="31" t="s">
        <v>1</v>
      </c>
      <c r="BD6" s="30" t="s">
        <v>4</v>
      </c>
      <c r="BE6" s="31" t="s">
        <v>1</v>
      </c>
      <c r="BF6" s="30" t="s">
        <v>4</v>
      </c>
      <c r="BG6" s="31" t="s">
        <v>1</v>
      </c>
      <c r="BH6" s="29" t="s">
        <v>6</v>
      </c>
      <c r="BI6" s="27" t="s">
        <v>1</v>
      </c>
      <c r="BJ6" s="29" t="s">
        <v>4</v>
      </c>
      <c r="BK6" s="27" t="s">
        <v>1</v>
      </c>
      <c r="BL6" s="29" t="s">
        <v>4</v>
      </c>
      <c r="BM6" s="27" t="s">
        <v>1</v>
      </c>
      <c r="BN6" s="29" t="s">
        <v>4</v>
      </c>
      <c r="BO6" s="27" t="s">
        <v>1</v>
      </c>
      <c r="BP6" s="29" t="s">
        <v>4</v>
      </c>
      <c r="BQ6" s="27" t="s">
        <v>1</v>
      </c>
      <c r="BR6" s="29" t="s">
        <v>4</v>
      </c>
      <c r="BS6" s="27" t="s">
        <v>1</v>
      </c>
      <c r="BT6" s="29" t="s">
        <v>4</v>
      </c>
      <c r="BU6" s="27" t="s">
        <v>1</v>
      </c>
      <c r="BV6" s="29" t="s">
        <v>6</v>
      </c>
      <c r="BW6" s="27" t="s">
        <v>1</v>
      </c>
      <c r="BX6" s="29" t="s">
        <v>6</v>
      </c>
      <c r="BY6" s="27" t="s">
        <v>1</v>
      </c>
      <c r="BZ6" s="29" t="s">
        <v>6</v>
      </c>
      <c r="CA6" s="27" t="s">
        <v>1</v>
      </c>
      <c r="CB6" s="29" t="s">
        <v>4</v>
      </c>
      <c r="CC6" s="27" t="s">
        <v>1</v>
      </c>
      <c r="CD6" s="29" t="s">
        <v>4</v>
      </c>
      <c r="CE6" s="27" t="s">
        <v>1</v>
      </c>
      <c r="CF6" s="29" t="s">
        <v>4</v>
      </c>
      <c r="CG6" s="27" t="s">
        <v>1</v>
      </c>
      <c r="CH6" s="29" t="s">
        <v>6</v>
      </c>
      <c r="CI6" s="27" t="s">
        <v>1</v>
      </c>
      <c r="CJ6" s="29" t="s">
        <v>4</v>
      </c>
      <c r="CK6" s="27" t="s">
        <v>1</v>
      </c>
      <c r="CL6" s="29" t="s">
        <v>4</v>
      </c>
      <c r="CM6" s="27" t="s">
        <v>1</v>
      </c>
      <c r="CN6" s="29" t="s">
        <v>4</v>
      </c>
      <c r="CO6" s="27" t="s">
        <v>1</v>
      </c>
      <c r="CP6" s="29" t="s">
        <v>4</v>
      </c>
      <c r="CQ6" s="27" t="s">
        <v>1</v>
      </c>
      <c r="CR6" s="29" t="s">
        <v>4</v>
      </c>
      <c r="CS6" s="32" t="s">
        <v>1</v>
      </c>
      <c r="CT6" s="29" t="s">
        <v>6</v>
      </c>
      <c r="CU6" s="27" t="s">
        <v>1</v>
      </c>
      <c r="CV6" s="29" t="s">
        <v>6</v>
      </c>
      <c r="CW6" s="27" t="s">
        <v>1</v>
      </c>
      <c r="CX6" s="29" t="s">
        <v>6</v>
      </c>
      <c r="CY6" s="27" t="s">
        <v>1</v>
      </c>
      <c r="CZ6" s="29" t="s">
        <v>6</v>
      </c>
      <c r="DA6" s="27" t="s">
        <v>1</v>
      </c>
      <c r="DB6" s="29" t="s">
        <v>6</v>
      </c>
      <c r="DC6" s="27" t="s">
        <v>1</v>
      </c>
      <c r="DD6" s="29" t="s">
        <v>6</v>
      </c>
      <c r="DE6" s="27" t="s">
        <v>1</v>
      </c>
      <c r="DF6" s="29" t="s">
        <v>4</v>
      </c>
      <c r="DG6" s="27" t="s">
        <v>1</v>
      </c>
      <c r="DH6" s="29" t="s">
        <v>4</v>
      </c>
      <c r="DI6" s="27" t="s">
        <v>1</v>
      </c>
      <c r="DJ6" s="29" t="s">
        <v>4</v>
      </c>
      <c r="DK6" s="32" t="s">
        <v>1</v>
      </c>
      <c r="DL6" s="29" t="s">
        <v>4</v>
      </c>
      <c r="DM6" s="27" t="s">
        <v>1</v>
      </c>
      <c r="DN6" s="29" t="s">
        <v>4</v>
      </c>
      <c r="DO6" s="27" t="s">
        <v>1</v>
      </c>
      <c r="DP6" s="29" t="s">
        <v>4</v>
      </c>
      <c r="DQ6" s="32" t="s">
        <v>1</v>
      </c>
      <c r="DR6" s="29" t="s">
        <v>4</v>
      </c>
      <c r="DS6" s="27" t="s">
        <v>1</v>
      </c>
      <c r="DT6" s="29" t="s">
        <v>4</v>
      </c>
      <c r="DU6" s="27" t="s">
        <v>1</v>
      </c>
      <c r="DV6" s="29" t="s">
        <v>4</v>
      </c>
      <c r="DW6" s="32" t="s">
        <v>1</v>
      </c>
      <c r="DX6" s="29" t="s">
        <v>4</v>
      </c>
      <c r="DY6" s="27" t="s">
        <v>1</v>
      </c>
      <c r="DZ6" s="29" t="s">
        <v>4</v>
      </c>
      <c r="EA6" s="32" t="s">
        <v>1</v>
      </c>
      <c r="EB6" s="29" t="s">
        <v>4</v>
      </c>
      <c r="EC6" s="27" t="s">
        <v>1</v>
      </c>
      <c r="ED6" s="29" t="s">
        <v>4</v>
      </c>
      <c r="EE6" s="27" t="s">
        <v>1</v>
      </c>
      <c r="EF6" s="29" t="s">
        <v>4</v>
      </c>
      <c r="EG6" s="32" t="s">
        <v>1</v>
      </c>
      <c r="EH6" s="29" t="s">
        <v>4</v>
      </c>
      <c r="EI6" s="27" t="s">
        <v>1</v>
      </c>
      <c r="EJ6" s="29" t="s">
        <v>4</v>
      </c>
      <c r="EK6" s="27" t="s">
        <v>1</v>
      </c>
      <c r="EL6" s="29" t="s">
        <v>4</v>
      </c>
      <c r="EM6" s="32" t="s">
        <v>1</v>
      </c>
      <c r="EN6" s="29" t="s">
        <v>6</v>
      </c>
      <c r="EO6" s="32" t="s">
        <v>1</v>
      </c>
    </row>
    <row r="7" spans="2:145" s="33" customFormat="1" ht="12.75" hidden="1" customHeight="1">
      <c r="K7" s="34"/>
      <c r="L7" s="34"/>
      <c r="O7" s="35" t="s">
        <v>24</v>
      </c>
      <c r="P7" s="36">
        <v>21031</v>
      </c>
      <c r="Q7" s="7">
        <f>INT(($F$2-P7)/365)</f>
        <v>61</v>
      </c>
      <c r="R7" s="37">
        <v>26068</v>
      </c>
      <c r="S7" s="7">
        <f>INT(($F$2-R7)/365)</f>
        <v>47</v>
      </c>
      <c r="T7" s="37">
        <v>28128</v>
      </c>
      <c r="U7" s="7">
        <f>INT(($F$2-T7)/365)</f>
        <v>41</v>
      </c>
      <c r="V7" s="37">
        <v>16465</v>
      </c>
      <c r="W7" s="7">
        <f>INT(($F$2-V7)/365)</f>
        <v>73</v>
      </c>
      <c r="X7" s="37">
        <v>26210</v>
      </c>
      <c r="Y7" s="7">
        <f>INT(($F$2-X7)/365)</f>
        <v>47</v>
      </c>
      <c r="Z7" s="37">
        <v>28588</v>
      </c>
      <c r="AA7" s="8">
        <f>INT(($F$2-Z7)/365)</f>
        <v>40</v>
      </c>
      <c r="AB7" s="37">
        <v>28389</v>
      </c>
      <c r="AC7" s="8">
        <f>INT(($F$2-AB7)/365)</f>
        <v>41</v>
      </c>
      <c r="AD7" s="37">
        <v>27793</v>
      </c>
      <c r="AE7" s="7">
        <f>INT(($F$2-AD7)/365)</f>
        <v>42</v>
      </c>
      <c r="AF7" s="37">
        <v>23051</v>
      </c>
      <c r="AG7" s="8">
        <f>INT(($F$2-AF7)/365)</f>
        <v>55</v>
      </c>
      <c r="AH7" s="37">
        <v>22914</v>
      </c>
      <c r="AI7" s="8">
        <f>INT(($F$2-AH7)/365)</f>
        <v>56</v>
      </c>
      <c r="AJ7" s="37">
        <v>24736</v>
      </c>
      <c r="AK7" s="7">
        <f>INT(($F$2-AJ7)/365)</f>
        <v>51</v>
      </c>
      <c r="AL7" s="37">
        <v>17067</v>
      </c>
      <c r="AM7" s="8">
        <f>INT(($F$2-AL7)/365)</f>
        <v>72</v>
      </c>
      <c r="AN7" s="37">
        <v>29314</v>
      </c>
      <c r="AO7" s="7">
        <f>INT(($F$2-AN7)/365)</f>
        <v>38</v>
      </c>
      <c r="AP7" s="37">
        <v>25855</v>
      </c>
      <c r="AQ7" s="8">
        <f>INT(($F$2-AP7)/365)</f>
        <v>48</v>
      </c>
      <c r="AR7" s="37">
        <v>20467</v>
      </c>
      <c r="AS7" s="7">
        <f>INT(($F$2-AR7)/365)</f>
        <v>62</v>
      </c>
      <c r="AT7" s="37">
        <v>23885</v>
      </c>
      <c r="AU7" s="8">
        <f>INT(($F$2-AT7)/365)</f>
        <v>53</v>
      </c>
      <c r="AV7" s="37">
        <v>22683</v>
      </c>
      <c r="AW7" s="8">
        <f>INT(($F$2-AV7)/365)</f>
        <v>56</v>
      </c>
      <c r="AX7" s="37">
        <v>29352</v>
      </c>
      <c r="AY7" s="9">
        <f>INT(($F$2-AX7)/365)</f>
        <v>38</v>
      </c>
      <c r="AZ7" s="37">
        <v>27031</v>
      </c>
      <c r="BA7" s="8">
        <f>INT(($F$2-AZ7)/365)</f>
        <v>44</v>
      </c>
      <c r="BB7" s="37">
        <v>16943</v>
      </c>
      <c r="BC7" s="8">
        <f>INT(($F$2-BB7)/365)</f>
        <v>72</v>
      </c>
      <c r="BD7" s="37">
        <v>27020</v>
      </c>
      <c r="BE7" s="8">
        <f>INT(($F$2-BD7)/365)</f>
        <v>44</v>
      </c>
      <c r="BF7" s="37">
        <v>29767</v>
      </c>
      <c r="BG7" s="8">
        <f>INT(($F$2-BF7)/365)</f>
        <v>37</v>
      </c>
      <c r="BH7" s="37">
        <v>25319</v>
      </c>
      <c r="BI7" s="7">
        <f>INT(($F$2-BH7)/365)</f>
        <v>49</v>
      </c>
      <c r="BJ7" s="37">
        <v>26866</v>
      </c>
      <c r="BK7" s="7">
        <f>INT(($F$2-BJ7)/365)</f>
        <v>45</v>
      </c>
      <c r="BL7" s="37">
        <v>32469</v>
      </c>
      <c r="BM7" s="7">
        <f>INT(($F$2-BL7)/365)</f>
        <v>30</v>
      </c>
      <c r="BN7" s="37">
        <v>24002</v>
      </c>
      <c r="BO7" s="7">
        <f>INT(($F$2-BN7)/365)</f>
        <v>53</v>
      </c>
      <c r="BP7" s="37">
        <v>18486</v>
      </c>
      <c r="BQ7" s="7">
        <f>INT(($F$2-BP7)/365)</f>
        <v>68</v>
      </c>
      <c r="BR7" s="37">
        <v>26683</v>
      </c>
      <c r="BS7" s="7">
        <f>INT(($F$2-BR7)/365)</f>
        <v>45</v>
      </c>
      <c r="BT7" s="37">
        <v>28620</v>
      </c>
      <c r="BU7" s="7">
        <f>INT(($F$2-BT7)/365)</f>
        <v>40</v>
      </c>
      <c r="BV7" s="37">
        <v>28676</v>
      </c>
      <c r="BW7" s="7">
        <f>INT(($F$2-BV7)/365)</f>
        <v>40</v>
      </c>
      <c r="BX7" s="37">
        <v>25367</v>
      </c>
      <c r="BY7" s="7">
        <f>INT(($F$2-BX7)/365)</f>
        <v>49</v>
      </c>
      <c r="BZ7" s="37">
        <v>23419</v>
      </c>
      <c r="CA7" s="7">
        <f>INT(($F$2-BZ7)/365)</f>
        <v>54</v>
      </c>
      <c r="CB7" s="37">
        <v>26460</v>
      </c>
      <c r="CC7" s="7">
        <f>INT(($F$2-CB7)/365)</f>
        <v>46</v>
      </c>
      <c r="CD7" s="37">
        <v>28970</v>
      </c>
      <c r="CE7" s="7">
        <f>INT(($F$2-CD7)/365)</f>
        <v>39</v>
      </c>
      <c r="CF7" s="37">
        <v>26179</v>
      </c>
      <c r="CG7" s="7">
        <f>INT(($F$2-CF7)/365)</f>
        <v>47</v>
      </c>
      <c r="CH7" s="37">
        <v>24674</v>
      </c>
      <c r="CI7" s="7">
        <f>INT(($F$2-CH7)/365)</f>
        <v>51</v>
      </c>
      <c r="CJ7" s="37">
        <v>22957</v>
      </c>
      <c r="CK7" s="7">
        <f>INT(($F$2-CJ7)/365)</f>
        <v>56</v>
      </c>
      <c r="CL7" s="37">
        <v>32502</v>
      </c>
      <c r="CM7" s="7">
        <f>INT(($F$2-CL7)/365)</f>
        <v>29</v>
      </c>
      <c r="CN7" s="37">
        <v>27172</v>
      </c>
      <c r="CO7" s="7">
        <f>INT(($F$2-CN7)/365)</f>
        <v>44</v>
      </c>
      <c r="CP7" s="37">
        <v>27424</v>
      </c>
      <c r="CQ7" s="7">
        <f>INT(($F$2-CP7)/365)</f>
        <v>43</v>
      </c>
      <c r="CR7" s="37">
        <v>22367</v>
      </c>
      <c r="CS7" s="9">
        <f>INT(($F$2-CR7)/365)</f>
        <v>57</v>
      </c>
      <c r="CT7" s="37">
        <v>31220</v>
      </c>
      <c r="CU7" s="7">
        <f>INT(($F$2-CT7)/365)</f>
        <v>33</v>
      </c>
      <c r="CV7" s="37">
        <v>25402</v>
      </c>
      <c r="CW7" s="7">
        <f>INT(($F$2-CV7)/365)</f>
        <v>49</v>
      </c>
      <c r="CX7" s="37">
        <v>27052</v>
      </c>
      <c r="CY7" s="7">
        <f>INT(($F$2-CX7)/365)</f>
        <v>44</v>
      </c>
      <c r="CZ7" s="37">
        <v>23242</v>
      </c>
      <c r="DA7" s="7">
        <f>INT(($F$2-CZ7)/365)</f>
        <v>55</v>
      </c>
      <c r="DB7" s="37">
        <v>31251</v>
      </c>
      <c r="DC7" s="7">
        <f>INT(($F$2-DB7)/365)</f>
        <v>33</v>
      </c>
      <c r="DD7" s="37">
        <v>35731</v>
      </c>
      <c r="DE7" s="7">
        <f>INT(($F$2-DD7)/365)</f>
        <v>21</v>
      </c>
      <c r="DF7" s="37">
        <v>23451</v>
      </c>
      <c r="DG7" s="7">
        <f>INT(($F$2-DF7)/365)</f>
        <v>54</v>
      </c>
      <c r="DH7" s="37">
        <v>25024</v>
      </c>
      <c r="DI7" s="7">
        <f>INT(($F$2-DH7)/365)</f>
        <v>50</v>
      </c>
      <c r="DJ7" s="37">
        <v>17096</v>
      </c>
      <c r="DK7" s="9">
        <f>INT(($F$2-DJ7)/365)</f>
        <v>72</v>
      </c>
      <c r="DL7" s="37">
        <v>29788</v>
      </c>
      <c r="DM7" s="7">
        <f>INT(($F$2-DL7)/365)</f>
        <v>37</v>
      </c>
      <c r="DN7" s="37">
        <v>28854</v>
      </c>
      <c r="DO7" s="7">
        <f>INT(($F$2-DN7)/365)</f>
        <v>39</v>
      </c>
      <c r="DP7" s="37">
        <v>29025</v>
      </c>
      <c r="DQ7" s="9">
        <f>INT(($F$2-DP7)/365)</f>
        <v>39</v>
      </c>
      <c r="DR7" s="37">
        <v>22115</v>
      </c>
      <c r="DS7" s="7">
        <f>INT(($F$2-DR7)/365)</f>
        <v>58</v>
      </c>
      <c r="DT7" s="37">
        <v>28158</v>
      </c>
      <c r="DU7" s="7">
        <f>INT(($F$2-DT7)/365)</f>
        <v>41</v>
      </c>
      <c r="DV7" s="37">
        <v>27965</v>
      </c>
      <c r="DW7" s="9">
        <f>INT(($F$2-DV7)/365)</f>
        <v>42</v>
      </c>
      <c r="DX7" s="37">
        <v>27844</v>
      </c>
      <c r="DY7" s="7">
        <f>INT(($F$2-DX7)/365)</f>
        <v>42</v>
      </c>
      <c r="DZ7" s="37">
        <v>21652</v>
      </c>
      <c r="EA7" s="9">
        <f>INT(($F$2-DZ7)/365)</f>
        <v>59</v>
      </c>
      <c r="EB7" s="37">
        <v>29522</v>
      </c>
      <c r="EC7" s="7">
        <f>INT(($F$2-EB7)/365)</f>
        <v>38</v>
      </c>
      <c r="ED7" s="37">
        <v>22197</v>
      </c>
      <c r="EE7" s="7">
        <f>INT(($F$2-ED7)/365)</f>
        <v>58</v>
      </c>
      <c r="EF7" s="37">
        <v>26999</v>
      </c>
      <c r="EG7" s="9">
        <f>INT(($F$2-EF7)/365)</f>
        <v>45</v>
      </c>
      <c r="EH7" s="37">
        <v>24628</v>
      </c>
      <c r="EI7" s="7">
        <f>INT(($F$2-EH7)/365)</f>
        <v>51</v>
      </c>
      <c r="EJ7" s="37">
        <v>34352</v>
      </c>
      <c r="EK7" s="7">
        <f>INT(($F$2-EJ7)/365)</f>
        <v>24</v>
      </c>
      <c r="EL7" s="37">
        <v>26605</v>
      </c>
      <c r="EM7" s="9">
        <f>INT(($F$2-EL7)/365)</f>
        <v>46</v>
      </c>
      <c r="EN7" s="37">
        <v>28677</v>
      </c>
      <c r="EO7" s="9">
        <f>INT(($F$2-EN7)/365)</f>
        <v>40</v>
      </c>
    </row>
    <row r="8" spans="2:145" s="38" customFormat="1" ht="13.5" hidden="1" customHeight="1" thickBot="1">
      <c r="C8" s="39"/>
      <c r="D8" s="39"/>
      <c r="E8" s="39"/>
      <c r="K8" s="40"/>
      <c r="L8" s="40"/>
      <c r="O8" s="41" t="s">
        <v>61</v>
      </c>
      <c r="P8" s="139"/>
      <c r="Q8" s="141">
        <f>IF(P6="Female",HLOOKUP(Q7,'Age &amp; Gender Bonus Calcs'!$C$8:$BO$10,3),HLOOKUP(Q7,'Age &amp; Gender Bonus Calcs'!$C$8:$BO$10,2))</f>
        <v>72</v>
      </c>
      <c r="R8" s="139"/>
      <c r="S8" s="141">
        <f>IF(R6="Female",HLOOKUP(S7,'Age &amp; Gender Bonus Calcs'!$C$8:$BO$10,3),HLOOKUP(S7,'Age &amp; Gender Bonus Calcs'!$C$8:$BO$10,2))</f>
        <v>63</v>
      </c>
      <c r="T8" s="139"/>
      <c r="U8" s="141">
        <f>IF(T6="Female",HLOOKUP(U7,'Age &amp; Gender Bonus Calcs'!$C$8:$BO$10,3),HLOOKUP(U7,'Age &amp; Gender Bonus Calcs'!$C$8:$BO$10,2))</f>
        <v>47.5</v>
      </c>
      <c r="V8" s="139"/>
      <c r="W8" s="141">
        <f>IF(V6="Female",HLOOKUP(W7,'Age &amp; Gender Bonus Calcs'!$C$8:$BO$10,3),HLOOKUP(W7,'Age &amp; Gender Bonus Calcs'!$C$8:$BO$10,2))</f>
        <v>115</v>
      </c>
      <c r="X8" s="139"/>
      <c r="Y8" s="141">
        <f>IF(X6="Female",HLOOKUP(Y7,'Age &amp; Gender Bonus Calcs'!$C$8:$BO$10,3),HLOOKUP(Y7,'Age &amp; Gender Bonus Calcs'!$C$8:$BO$10,2))</f>
        <v>53</v>
      </c>
      <c r="Z8" s="139"/>
      <c r="AA8" s="141">
        <f>IF(Z6="Female",HLOOKUP(AA7,'Age &amp; Gender Bonus Calcs'!$C$8:$BO$10,3),HLOOKUP(AA7,'Age &amp; Gender Bonus Calcs'!$C$8:$BO$10,2))</f>
        <v>47</v>
      </c>
      <c r="AB8" s="139"/>
      <c r="AC8" s="141">
        <f>IF(AB6="Female",HLOOKUP(AC7,'Age &amp; Gender Bonus Calcs'!$C$8:$BO$10,3),HLOOKUP(AC7,'Age &amp; Gender Bonus Calcs'!$C$8:$BO$10,2))</f>
        <v>47.5</v>
      </c>
      <c r="AD8" s="139"/>
      <c r="AE8" s="141">
        <f>IF(AD6="Female",HLOOKUP(AE7,'Age &amp; Gender Bonus Calcs'!$C$8:$BO$10,3),HLOOKUP(AE7,'Age &amp; Gender Bonus Calcs'!$C$8:$BO$10,2))</f>
        <v>48</v>
      </c>
      <c r="AF8" s="139"/>
      <c r="AG8" s="141">
        <f>IF(AF6="Female",HLOOKUP(AG7,'Age &amp; Gender Bonus Calcs'!$C$8:$BO$10,3),HLOOKUP(AG7,'Age &amp; Gender Bonus Calcs'!$C$8:$BO$10,2))</f>
        <v>74</v>
      </c>
      <c r="AH8" s="139"/>
      <c r="AI8" s="141">
        <f>IF(AH6="Female",HLOOKUP(AI7,'Age &amp; Gender Bonus Calcs'!$C$8:$BO$10,3),HLOOKUP(AI7,'Age &amp; Gender Bonus Calcs'!$C$8:$BO$10,2))</f>
        <v>64</v>
      </c>
      <c r="AJ8" s="139"/>
      <c r="AK8" s="141">
        <f>IF(AJ6="Female",HLOOKUP(AK7,'Age &amp; Gender Bonus Calcs'!$C$8:$BO$10,3),HLOOKUP(AK7,'Age &amp; Gender Bonus Calcs'!$C$8:$BO$10,2))</f>
        <v>57</v>
      </c>
      <c r="AL8" s="139"/>
      <c r="AM8" s="141">
        <f>IF(AL6="Female",HLOOKUP(AM7,'Age &amp; Gender Bonus Calcs'!$C$8:$BO$10,3),HLOOKUP(AM7,'Age &amp; Gender Bonus Calcs'!$C$8:$BO$10,2))</f>
        <v>113</v>
      </c>
      <c r="AN8" s="139"/>
      <c r="AO8" s="141">
        <f>IF(AN6="Female",HLOOKUP(AO7,'Age &amp; Gender Bonus Calcs'!$C$8:$BO$10,3),HLOOKUP(AO7,'Age &amp; Gender Bonus Calcs'!$C$8:$BO$10,2))</f>
        <v>53</v>
      </c>
      <c r="AP8" s="139"/>
      <c r="AQ8" s="141">
        <f>IF(AP6="Female",HLOOKUP(AQ7,'Age &amp; Gender Bonus Calcs'!$C$8:$BO$10,3),HLOOKUP(AQ7,'Age &amp; Gender Bonus Calcs'!$C$8:$BO$10,2))</f>
        <v>54</v>
      </c>
      <c r="AR8" s="139"/>
      <c r="AS8" s="141">
        <f>IF(AR6="Female",HLOOKUP(AS7,'Age &amp; Gender Bonus Calcs'!$C$8:$BO$10,3),HLOOKUP(AS7,'Age &amp; Gender Bonus Calcs'!$C$8:$BO$10,2))</f>
        <v>74</v>
      </c>
      <c r="AT8" s="139"/>
      <c r="AU8" s="141">
        <f>IF(AT6="Female",HLOOKUP(AU7,'Age &amp; Gender Bonus Calcs'!$C$8:$BO$10,3),HLOOKUP(AU7,'Age &amp; Gender Bonus Calcs'!$C$8:$BO$10,2))</f>
        <v>60</v>
      </c>
      <c r="AV8" s="139"/>
      <c r="AW8" s="141">
        <f>IF(AV6="Female",HLOOKUP(AW7,'Age &amp; Gender Bonus Calcs'!$C$8:$BO$10,3),HLOOKUP(AW7,'Age &amp; Gender Bonus Calcs'!$C$8:$BO$10,2))</f>
        <v>76</v>
      </c>
      <c r="AX8" s="139"/>
      <c r="AY8" s="141">
        <f>IF(AX6="Female",HLOOKUP(AY7,'Age &amp; Gender Bonus Calcs'!$C$8:$BO$10,3),HLOOKUP(AY7,'Age &amp; Gender Bonus Calcs'!$C$8:$BO$10,2))</f>
        <v>45</v>
      </c>
      <c r="AZ8" s="139"/>
      <c r="BA8" s="141">
        <f>IF(AZ6="Female",HLOOKUP(BA7,'Age &amp; Gender Bonus Calcs'!$C$8:$BO$10,3),HLOOKUP(BA7,'Age &amp; Gender Bonus Calcs'!$C$8:$BO$10,2))</f>
        <v>50</v>
      </c>
      <c r="BB8" s="139"/>
      <c r="BC8" s="141">
        <f>IF(BB6="Female",HLOOKUP(BC7,'Age &amp; Gender Bonus Calcs'!$C$8:$BO$10,3),HLOOKUP(BC7,'Age &amp; Gender Bonus Calcs'!$C$8:$BO$10,2))</f>
        <v>113</v>
      </c>
      <c r="BD8" s="139"/>
      <c r="BE8" s="141">
        <f>IF(BD6="Female",HLOOKUP(BE7,'Age &amp; Gender Bonus Calcs'!$C$8:$BO$10,3),HLOOKUP(BE7,'Age &amp; Gender Bonus Calcs'!$C$8:$BO$10,2))</f>
        <v>50</v>
      </c>
      <c r="BF8" s="139"/>
      <c r="BG8" s="141">
        <f>IF(BF6="Female",HLOOKUP(BG7,'Age &amp; Gender Bonus Calcs'!$C$8:$BO$10,3),HLOOKUP(BG7,'Age &amp; Gender Bonus Calcs'!$C$8:$BO$10,2))</f>
        <v>44.5</v>
      </c>
      <c r="BH8" s="139"/>
      <c r="BI8" s="141">
        <f>IF(BH6="Female",HLOOKUP(BI7,'Age &amp; Gender Bonus Calcs'!$C$8:$BO$10,3),HLOOKUP(BI7,'Age &amp; Gender Bonus Calcs'!$C$8:$BO$10,2))</f>
        <v>65</v>
      </c>
      <c r="BJ8" s="139"/>
      <c r="BK8" s="141">
        <f>IF(BJ6="Female",HLOOKUP(BK7,'Age &amp; Gender Bonus Calcs'!$C$8:$BO$10,3),HLOOKUP(BK7,'Age &amp; Gender Bonus Calcs'!$C$8:$BO$10,2))</f>
        <v>51</v>
      </c>
      <c r="BL8" s="139"/>
      <c r="BM8" s="141">
        <f>IF(BL6="Female",HLOOKUP(BM7,'Age &amp; Gender Bonus Calcs'!$C$8:$BO$10,3),HLOOKUP(BM7,'Age &amp; Gender Bonus Calcs'!$C$8:$BO$10,2))</f>
        <v>41</v>
      </c>
      <c r="BN8" s="139"/>
      <c r="BO8" s="141">
        <f>IF(BN6="Female",HLOOKUP(BO7,'Age &amp; Gender Bonus Calcs'!$C$8:$BO$10,3),HLOOKUP(BO7,'Age &amp; Gender Bonus Calcs'!$C$8:$BO$10,2))</f>
        <v>60</v>
      </c>
      <c r="BP8" s="139"/>
      <c r="BQ8" s="141">
        <f>IF(BP6="Female",HLOOKUP(BQ7,'Age &amp; Gender Bonus Calcs'!$C$8:$BO$10,3),HLOOKUP(BQ7,'Age &amp; Gender Bonus Calcs'!$C$8:$BO$10,2))</f>
        <v>93</v>
      </c>
      <c r="BR8" s="139"/>
      <c r="BS8" s="141">
        <f>IF(BR6="Female",HLOOKUP(BS7,'Age &amp; Gender Bonus Calcs'!$C$8:$BO$10,3),HLOOKUP(BS7,'Age &amp; Gender Bonus Calcs'!$C$8:$BO$10,2))</f>
        <v>51</v>
      </c>
      <c r="BT8" s="139"/>
      <c r="BU8" s="141">
        <f>IF(BT6="Female",HLOOKUP(BU7,'Age &amp; Gender Bonus Calcs'!$C$8:$BO$10,3),HLOOKUP(BU7,'Age &amp; Gender Bonus Calcs'!$C$8:$BO$10,2))</f>
        <v>47</v>
      </c>
      <c r="BV8" s="139"/>
      <c r="BW8" s="141">
        <f>IF(BV6="Female",HLOOKUP(BW7,'Age &amp; Gender Bonus Calcs'!$C$8:$BO$10,3),HLOOKUP(BW7,'Age &amp; Gender Bonus Calcs'!$C$8:$BO$10,2))</f>
        <v>55</v>
      </c>
      <c r="BX8" s="139"/>
      <c r="BY8" s="141">
        <f>IF(BX6="Female",HLOOKUP(BY7,'Age &amp; Gender Bonus Calcs'!$C$8:$BO$10,3),HLOOKUP(BY7,'Age &amp; Gender Bonus Calcs'!$C$8:$BO$10,2))</f>
        <v>65</v>
      </c>
      <c r="BZ8" s="139"/>
      <c r="CA8" s="141">
        <f>IF(BZ6="Female",HLOOKUP(CA7,'Age &amp; Gender Bonus Calcs'!$C$8:$BO$10,3),HLOOKUP(CA7,'Age &amp; Gender Bonus Calcs'!$C$8:$BO$10,2))</f>
        <v>72</v>
      </c>
      <c r="CB8" s="139"/>
      <c r="CC8" s="141">
        <f>IF(CB6="Female",HLOOKUP(CC7,'Age &amp; Gender Bonus Calcs'!$C$8:$BO$10,3),HLOOKUP(CC7,'Age &amp; Gender Bonus Calcs'!$C$8:$BO$10,2))</f>
        <v>52</v>
      </c>
      <c r="CD8" s="139"/>
      <c r="CE8" s="141">
        <f>IF(CD6="Female",HLOOKUP(CE7,'Age &amp; Gender Bonus Calcs'!$C$8:$BO$10,3),HLOOKUP(CE7,'Age &amp; Gender Bonus Calcs'!$C$8:$BO$10,2))</f>
        <v>46</v>
      </c>
      <c r="CF8" s="139"/>
      <c r="CG8" s="141">
        <f>IF(CF6="Female",HLOOKUP(CG7,'Age &amp; Gender Bonus Calcs'!$C$8:$BO$10,3),HLOOKUP(CG7,'Age &amp; Gender Bonus Calcs'!$C$8:$BO$10,2))</f>
        <v>53</v>
      </c>
      <c r="CH8" s="139"/>
      <c r="CI8" s="141">
        <f>IF(CH6="Female",HLOOKUP(CI7,'Age &amp; Gender Bonus Calcs'!$C$8:$BO$10,3),HLOOKUP(CI7,'Age &amp; Gender Bonus Calcs'!$C$8:$BO$10,2))</f>
        <v>67</v>
      </c>
      <c r="CJ8" s="139"/>
      <c r="CK8" s="141">
        <f>IF(CJ6="Female",HLOOKUP(CK7,'Age &amp; Gender Bonus Calcs'!$C$8:$BO$10,3),HLOOKUP(CK7,'Age &amp; Gender Bonus Calcs'!$C$8:$BO$10,2))</f>
        <v>64</v>
      </c>
      <c r="CL8" s="139"/>
      <c r="CM8" s="141">
        <f>IF(CL6="Female",HLOOKUP(CM7,'Age &amp; Gender Bonus Calcs'!$C$8:$BO$10,3),HLOOKUP(CM7,'Age &amp; Gender Bonus Calcs'!$C$8:$BO$10,2))</f>
        <v>41</v>
      </c>
      <c r="CN8" s="139"/>
      <c r="CO8" s="141">
        <f>IF(CN6="Female",HLOOKUP(CO7,'Age &amp; Gender Bonus Calcs'!$C$8:$BO$10,3),HLOOKUP(CO7,'Age &amp; Gender Bonus Calcs'!$C$8:$BO$10,2))</f>
        <v>50</v>
      </c>
      <c r="CP8" s="139"/>
      <c r="CQ8" s="141">
        <f>IF(CP6="Female",HLOOKUP(CQ7,'Age &amp; Gender Bonus Calcs'!$C$8:$BO$10,3),HLOOKUP(CQ7,'Age &amp; Gender Bonus Calcs'!$C$8:$BO$10,2))</f>
        <v>49</v>
      </c>
      <c r="CR8" s="139"/>
      <c r="CS8" s="141">
        <f>IF(CR6="Female",HLOOKUP(CS7,'Age &amp; Gender Bonus Calcs'!$C$8:$BO$10,3),HLOOKUP(CS7,'Age &amp; Gender Bonus Calcs'!$C$8:$BO$10,2))</f>
        <v>65</v>
      </c>
      <c r="CT8" s="139"/>
      <c r="CU8" s="141">
        <f>IF(CT6="Female",HLOOKUP(CU7,'Age &amp; Gender Bonus Calcs'!$C$8:$BO$10,3),HLOOKUP(CU7,'Age &amp; Gender Bonus Calcs'!$C$8:$BO$10,2))</f>
        <v>50</v>
      </c>
      <c r="CV8" s="139"/>
      <c r="CW8" s="141">
        <f>IF(CV6="Female",HLOOKUP(CW7,'Age &amp; Gender Bonus Calcs'!$C$8:$BO$10,3),HLOOKUP(CW7,'Age &amp; Gender Bonus Calcs'!$C$8:$BO$10,2))</f>
        <v>65</v>
      </c>
      <c r="CX8" s="139"/>
      <c r="CY8" s="141">
        <f>IF(CX6="Female",HLOOKUP(CY7,'Age &amp; Gender Bonus Calcs'!$C$8:$BO$10,3),HLOOKUP(CY7,'Age &amp; Gender Bonus Calcs'!$C$8:$BO$10,2))</f>
        <v>59</v>
      </c>
      <c r="CZ8" s="139"/>
      <c r="DA8" s="141">
        <f>IF(CZ6="Female",HLOOKUP(DA7,'Age &amp; Gender Bonus Calcs'!$C$8:$BO$10,3),HLOOKUP(DA7,'Age &amp; Gender Bonus Calcs'!$C$8:$BO$10,2))</f>
        <v>74</v>
      </c>
      <c r="DB8" s="139"/>
      <c r="DC8" s="141">
        <f>IF(DB6="Female",HLOOKUP(DC7,'Age &amp; Gender Bonus Calcs'!$C$8:$BO$10,3),HLOOKUP(DC7,'Age &amp; Gender Bonus Calcs'!$C$8:$BO$10,2))</f>
        <v>50</v>
      </c>
      <c r="DD8" s="139"/>
      <c r="DE8" s="141">
        <f>IF(DD6="Female",HLOOKUP(DE7,'Age &amp; Gender Bonus Calcs'!$C$8:$BO$10,3),HLOOKUP(DE7,'Age &amp; Gender Bonus Calcs'!$C$8:$BO$10,2))</f>
        <v>47</v>
      </c>
      <c r="DF8" s="139"/>
      <c r="DG8" s="141">
        <f>IF(DF6="Female",HLOOKUP(DG7,'Age &amp; Gender Bonus Calcs'!$C$8:$BO$10,3),HLOOKUP(DG7,'Age &amp; Gender Bonus Calcs'!$C$8:$BO$10,2))</f>
        <v>61</v>
      </c>
      <c r="DH8" s="139"/>
      <c r="DI8" s="141">
        <f>IF(DH6="Female",HLOOKUP(DI7,'Age &amp; Gender Bonus Calcs'!$C$8:$BO$10,3),HLOOKUP(DI7,'Age &amp; Gender Bonus Calcs'!$C$8:$BO$10,2))</f>
        <v>56</v>
      </c>
      <c r="DJ8" s="139"/>
      <c r="DK8" s="141">
        <f>IF(DJ6="Female",HLOOKUP(DK7,'Age &amp; Gender Bonus Calcs'!$C$8:$BO$10,3),HLOOKUP(DK7,'Age &amp; Gender Bonus Calcs'!$C$8:$BO$10,2))</f>
        <v>113</v>
      </c>
      <c r="DL8" s="139"/>
      <c r="DM8" s="141">
        <f>IF(DL6="Female",HLOOKUP(DM7,'Age &amp; Gender Bonus Calcs'!$C$8:$BO$10,3),HLOOKUP(DM7,'Age &amp; Gender Bonus Calcs'!$C$8:$BO$10,2))</f>
        <v>44.5</v>
      </c>
      <c r="DN8" s="139"/>
      <c r="DO8" s="141">
        <f>IF(DN6="Female",HLOOKUP(DO7,'Age &amp; Gender Bonus Calcs'!$C$8:$BO$10,3),HLOOKUP(DO7,'Age &amp; Gender Bonus Calcs'!$C$8:$BO$10,2))</f>
        <v>46</v>
      </c>
      <c r="DP8" s="139"/>
      <c r="DQ8" s="141">
        <f>IF(DP6="Female",HLOOKUP(DQ7,'Age &amp; Gender Bonus Calcs'!$C$8:$BO$10,3),HLOOKUP(DQ7,'Age &amp; Gender Bonus Calcs'!$C$8:$BO$10,2))</f>
        <v>46</v>
      </c>
      <c r="DR8" s="139"/>
      <c r="DS8" s="141">
        <f>IF(DR6="Female",HLOOKUP(DS7,'Age &amp; Gender Bonus Calcs'!$C$8:$BO$10,3),HLOOKUP(DS7,'Age &amp; Gender Bonus Calcs'!$C$8:$BO$10,2))</f>
        <v>67</v>
      </c>
      <c r="DT8" s="139"/>
      <c r="DU8" s="141">
        <f>IF(DT6="Female",HLOOKUP(DU7,'Age &amp; Gender Bonus Calcs'!$C$8:$BO$10,3),HLOOKUP(DU7,'Age &amp; Gender Bonus Calcs'!$C$8:$BO$10,2))</f>
        <v>47.5</v>
      </c>
      <c r="DV8" s="139"/>
      <c r="DW8" s="141">
        <f>IF(DV6="Female",HLOOKUP(DW7,'Age &amp; Gender Bonus Calcs'!$C$8:$BO$10,3),HLOOKUP(DW7,'Age &amp; Gender Bonus Calcs'!$C$8:$BO$10,2))</f>
        <v>48</v>
      </c>
      <c r="DX8" s="139"/>
      <c r="DY8" s="141">
        <f>IF(DX6="Female",HLOOKUP(DY7,'Age &amp; Gender Bonus Calcs'!$C$8:$BO$10,3),HLOOKUP(DY7,'Age &amp; Gender Bonus Calcs'!$C$8:$BO$10,2))</f>
        <v>48</v>
      </c>
      <c r="DZ8" s="139"/>
      <c r="EA8" s="141">
        <f>IF(DZ6="Female",HLOOKUP(EA7,'Age &amp; Gender Bonus Calcs'!$C$8:$BO$10,3),HLOOKUP(EA7,'Age &amp; Gender Bonus Calcs'!$C$8:$BO$10,2))</f>
        <v>68</v>
      </c>
      <c r="EB8" s="139"/>
      <c r="EC8" s="141">
        <f>IF(EB6="Female",HLOOKUP(EC7,'Age &amp; Gender Bonus Calcs'!$C$8:$BO$10,3),HLOOKUP(EC7,'Age &amp; Gender Bonus Calcs'!$C$8:$BO$10,2))</f>
        <v>45</v>
      </c>
      <c r="ED8" s="139"/>
      <c r="EE8" s="141">
        <f>IF(ED6="Female",HLOOKUP(EE7,'Age &amp; Gender Bonus Calcs'!$C$8:$BO$10,3),HLOOKUP(EE7,'Age &amp; Gender Bonus Calcs'!$C$8:$BO$10,2))</f>
        <v>67</v>
      </c>
      <c r="EF8" s="139"/>
      <c r="EG8" s="141">
        <f>IF(EF6="Female",HLOOKUP(EG7,'Age &amp; Gender Bonus Calcs'!$C$8:$BO$10,3),HLOOKUP(EG7,'Age &amp; Gender Bonus Calcs'!$C$8:$BO$10,2))</f>
        <v>51</v>
      </c>
      <c r="EH8" s="139"/>
      <c r="EI8" s="141">
        <f>IF(EH6="Female",HLOOKUP(EI7,'Age &amp; Gender Bonus Calcs'!$C$8:$BO$10,3),HLOOKUP(EI7,'Age &amp; Gender Bonus Calcs'!$C$8:$BO$10,2))</f>
        <v>57</v>
      </c>
      <c r="EJ8" s="139"/>
      <c r="EK8" s="141">
        <f>IF(EJ6="Female",HLOOKUP(EK7,'Age &amp; Gender Bonus Calcs'!$C$8:$BO$10,3),HLOOKUP(EK7,'Age &amp; Gender Bonus Calcs'!$C$8:$BO$10,2))</f>
        <v>40</v>
      </c>
      <c r="EL8" s="139"/>
      <c r="EM8" s="141">
        <f>IF(EL6="Female",HLOOKUP(EM7,'Age &amp; Gender Bonus Calcs'!$C$8:$BO$10,3),HLOOKUP(EM7,'Age &amp; Gender Bonus Calcs'!$C$8:$BO$10,2))</f>
        <v>52</v>
      </c>
      <c r="EN8" s="139"/>
      <c r="EO8" s="141">
        <f>IF(EN6="Female",HLOOKUP(EO7,'Age &amp; Gender Bonus Calcs'!$C$8:$BO$10,3),HLOOKUP(EO7,'Age &amp; Gender Bonus Calcs'!$C$8:$BO$10,2))</f>
        <v>55</v>
      </c>
    </row>
    <row r="9" spans="2:145" s="47" customFormat="1" ht="77.25" thickBot="1">
      <c r="B9" s="42" t="s">
        <v>2</v>
      </c>
      <c r="C9" s="43" t="s">
        <v>25</v>
      </c>
      <c r="D9" s="43" t="s">
        <v>71</v>
      </c>
      <c r="E9" s="43" t="s">
        <v>59</v>
      </c>
      <c r="F9" s="43" t="s">
        <v>117</v>
      </c>
      <c r="G9" s="43" t="s">
        <v>118</v>
      </c>
      <c r="H9" s="43" t="s">
        <v>157</v>
      </c>
      <c r="I9" s="43" t="s">
        <v>154</v>
      </c>
      <c r="J9" s="43" t="s">
        <v>116</v>
      </c>
      <c r="K9" s="44" t="s">
        <v>149</v>
      </c>
      <c r="L9" s="44" t="s">
        <v>3</v>
      </c>
      <c r="M9" s="45" t="s">
        <v>150</v>
      </c>
      <c r="N9" s="45" t="s">
        <v>148</v>
      </c>
      <c r="O9" s="46" t="s">
        <v>62</v>
      </c>
      <c r="P9" s="134" t="s">
        <v>39</v>
      </c>
      <c r="Q9" s="135" t="s">
        <v>38</v>
      </c>
      <c r="R9" s="134" t="s">
        <v>39</v>
      </c>
      <c r="S9" s="135" t="s">
        <v>38</v>
      </c>
      <c r="T9" s="134" t="s">
        <v>39</v>
      </c>
      <c r="U9" s="135" t="s">
        <v>38</v>
      </c>
      <c r="V9" s="134" t="s">
        <v>39</v>
      </c>
      <c r="W9" s="135" t="s">
        <v>38</v>
      </c>
      <c r="X9" s="134" t="s">
        <v>39</v>
      </c>
      <c r="Y9" s="135" t="s">
        <v>38</v>
      </c>
      <c r="Z9" s="136" t="s">
        <v>39</v>
      </c>
      <c r="AA9" s="137" t="s">
        <v>38</v>
      </c>
      <c r="AB9" s="136" t="s">
        <v>39</v>
      </c>
      <c r="AC9" s="137" t="s">
        <v>38</v>
      </c>
      <c r="AD9" s="134" t="s">
        <v>39</v>
      </c>
      <c r="AE9" s="135" t="s">
        <v>38</v>
      </c>
      <c r="AF9" s="136" t="s">
        <v>39</v>
      </c>
      <c r="AG9" s="137" t="s">
        <v>38</v>
      </c>
      <c r="AH9" s="136" t="s">
        <v>39</v>
      </c>
      <c r="AI9" s="137" t="s">
        <v>38</v>
      </c>
      <c r="AJ9" s="134" t="s">
        <v>39</v>
      </c>
      <c r="AK9" s="135" t="s">
        <v>38</v>
      </c>
      <c r="AL9" s="136" t="s">
        <v>39</v>
      </c>
      <c r="AM9" s="137" t="s">
        <v>38</v>
      </c>
      <c r="AN9" s="77" t="s">
        <v>39</v>
      </c>
      <c r="AO9" s="78" t="s">
        <v>38</v>
      </c>
      <c r="AP9" s="136" t="s">
        <v>39</v>
      </c>
      <c r="AQ9" s="137" t="s">
        <v>38</v>
      </c>
      <c r="AR9" s="134" t="s">
        <v>39</v>
      </c>
      <c r="AS9" s="135" t="s">
        <v>38</v>
      </c>
      <c r="AT9" s="136" t="s">
        <v>39</v>
      </c>
      <c r="AU9" s="137" t="s">
        <v>38</v>
      </c>
      <c r="AV9" s="136" t="s">
        <v>39</v>
      </c>
      <c r="AW9" s="137" t="s">
        <v>38</v>
      </c>
      <c r="AX9" s="77" t="s">
        <v>39</v>
      </c>
      <c r="AY9" s="79" t="s">
        <v>38</v>
      </c>
      <c r="AZ9" s="136" t="s">
        <v>39</v>
      </c>
      <c r="BA9" s="137" t="s">
        <v>38</v>
      </c>
      <c r="BB9" s="136" t="s">
        <v>39</v>
      </c>
      <c r="BC9" s="137" t="s">
        <v>38</v>
      </c>
      <c r="BD9" s="136" t="s">
        <v>39</v>
      </c>
      <c r="BE9" s="137" t="s">
        <v>38</v>
      </c>
      <c r="BF9" s="136" t="s">
        <v>39</v>
      </c>
      <c r="BG9" s="137" t="s">
        <v>38</v>
      </c>
      <c r="BH9" s="134" t="s">
        <v>39</v>
      </c>
      <c r="BI9" s="135" t="s">
        <v>38</v>
      </c>
      <c r="BJ9" s="134" t="s">
        <v>39</v>
      </c>
      <c r="BK9" s="135" t="s">
        <v>38</v>
      </c>
      <c r="BL9" s="134" t="s">
        <v>39</v>
      </c>
      <c r="BM9" s="135" t="s">
        <v>38</v>
      </c>
      <c r="BN9" s="134" t="s">
        <v>39</v>
      </c>
      <c r="BO9" s="135" t="s">
        <v>38</v>
      </c>
      <c r="BP9" s="134" t="s">
        <v>39</v>
      </c>
      <c r="BQ9" s="135" t="s">
        <v>38</v>
      </c>
      <c r="BR9" s="134" t="s">
        <v>39</v>
      </c>
      <c r="BS9" s="135" t="s">
        <v>38</v>
      </c>
      <c r="BT9" s="134" t="s">
        <v>39</v>
      </c>
      <c r="BU9" s="135" t="s">
        <v>38</v>
      </c>
      <c r="BV9" s="134" t="s">
        <v>39</v>
      </c>
      <c r="BW9" s="135" t="s">
        <v>38</v>
      </c>
      <c r="BX9" s="134" t="s">
        <v>39</v>
      </c>
      <c r="BY9" s="135" t="s">
        <v>38</v>
      </c>
      <c r="BZ9" s="134" t="s">
        <v>39</v>
      </c>
      <c r="CA9" s="135" t="s">
        <v>38</v>
      </c>
      <c r="CB9" s="134" t="s">
        <v>39</v>
      </c>
      <c r="CC9" s="135" t="s">
        <v>38</v>
      </c>
      <c r="CD9" s="134" t="s">
        <v>39</v>
      </c>
      <c r="CE9" s="135" t="s">
        <v>38</v>
      </c>
      <c r="CF9" s="134" t="s">
        <v>39</v>
      </c>
      <c r="CG9" s="135" t="s">
        <v>38</v>
      </c>
      <c r="CH9" s="134" t="s">
        <v>39</v>
      </c>
      <c r="CI9" s="135" t="s">
        <v>38</v>
      </c>
      <c r="CJ9" s="134" t="s">
        <v>39</v>
      </c>
      <c r="CK9" s="135" t="s">
        <v>38</v>
      </c>
      <c r="CL9" s="134" t="s">
        <v>39</v>
      </c>
      <c r="CM9" s="135" t="s">
        <v>38</v>
      </c>
      <c r="CN9" s="134" t="s">
        <v>39</v>
      </c>
      <c r="CO9" s="135" t="s">
        <v>38</v>
      </c>
      <c r="CP9" s="134" t="s">
        <v>39</v>
      </c>
      <c r="CQ9" s="135" t="s">
        <v>38</v>
      </c>
      <c r="CR9" s="134" t="s">
        <v>39</v>
      </c>
      <c r="CS9" s="138" t="s">
        <v>38</v>
      </c>
      <c r="CT9" s="77" t="s">
        <v>39</v>
      </c>
      <c r="CU9" s="78" t="s">
        <v>38</v>
      </c>
      <c r="CV9" s="77" t="s">
        <v>39</v>
      </c>
      <c r="CW9" s="78" t="s">
        <v>38</v>
      </c>
      <c r="CX9" s="77" t="s">
        <v>39</v>
      </c>
      <c r="CY9" s="78" t="s">
        <v>38</v>
      </c>
      <c r="CZ9" s="77" t="s">
        <v>39</v>
      </c>
      <c r="DA9" s="78" t="s">
        <v>38</v>
      </c>
      <c r="DB9" s="77" t="s">
        <v>39</v>
      </c>
      <c r="DC9" s="78" t="s">
        <v>38</v>
      </c>
      <c r="DD9" s="77" t="s">
        <v>39</v>
      </c>
      <c r="DE9" s="78" t="s">
        <v>38</v>
      </c>
      <c r="DF9" s="77" t="s">
        <v>39</v>
      </c>
      <c r="DG9" s="78" t="s">
        <v>38</v>
      </c>
      <c r="DH9" s="77" t="s">
        <v>39</v>
      </c>
      <c r="DI9" s="78" t="s">
        <v>38</v>
      </c>
      <c r="DJ9" s="77" t="s">
        <v>39</v>
      </c>
      <c r="DK9" s="79" t="s">
        <v>38</v>
      </c>
      <c r="DL9" s="77" t="s">
        <v>39</v>
      </c>
      <c r="DM9" s="78" t="s">
        <v>38</v>
      </c>
      <c r="DN9" s="77" t="s">
        <v>39</v>
      </c>
      <c r="DO9" s="78" t="s">
        <v>38</v>
      </c>
      <c r="DP9" s="77" t="s">
        <v>39</v>
      </c>
      <c r="DQ9" s="79" t="s">
        <v>38</v>
      </c>
      <c r="DR9" s="77" t="s">
        <v>39</v>
      </c>
      <c r="DS9" s="78" t="s">
        <v>38</v>
      </c>
      <c r="DT9" s="77" t="s">
        <v>39</v>
      </c>
      <c r="DU9" s="78" t="s">
        <v>38</v>
      </c>
      <c r="DV9" s="77" t="s">
        <v>39</v>
      </c>
      <c r="DW9" s="79" t="s">
        <v>38</v>
      </c>
      <c r="DX9" s="77" t="s">
        <v>39</v>
      </c>
      <c r="DY9" s="78" t="s">
        <v>38</v>
      </c>
      <c r="DZ9" s="77" t="s">
        <v>39</v>
      </c>
      <c r="EA9" s="79" t="s">
        <v>38</v>
      </c>
      <c r="EB9" s="77" t="s">
        <v>39</v>
      </c>
      <c r="EC9" s="78" t="s">
        <v>38</v>
      </c>
      <c r="ED9" s="77" t="s">
        <v>39</v>
      </c>
      <c r="EE9" s="78" t="s">
        <v>38</v>
      </c>
      <c r="EF9" s="77" t="s">
        <v>39</v>
      </c>
      <c r="EG9" s="79" t="s">
        <v>38</v>
      </c>
      <c r="EH9" s="77" t="s">
        <v>39</v>
      </c>
      <c r="EI9" s="78" t="s">
        <v>38</v>
      </c>
      <c r="EJ9" s="77" t="s">
        <v>39</v>
      </c>
      <c r="EK9" s="78" t="s">
        <v>38</v>
      </c>
      <c r="EL9" s="77" t="s">
        <v>39</v>
      </c>
      <c r="EM9" s="79" t="s">
        <v>38</v>
      </c>
      <c r="EN9" s="77" t="s">
        <v>39</v>
      </c>
      <c r="EO9" s="79" t="s">
        <v>38</v>
      </c>
    </row>
    <row r="10" spans="2:145" s="47" customFormat="1" ht="15.75" customHeight="1">
      <c r="B10" s="99" t="s">
        <v>64</v>
      </c>
      <c r="C10" s="93">
        <v>42763</v>
      </c>
      <c r="D10" s="93" t="s">
        <v>56</v>
      </c>
      <c r="E10" s="96" t="s">
        <v>33</v>
      </c>
      <c r="F10" s="96">
        <v>535</v>
      </c>
      <c r="G10" s="96">
        <v>15800</v>
      </c>
      <c r="H10" s="146">
        <v>0</v>
      </c>
      <c r="I10" s="96" t="s">
        <v>89</v>
      </c>
      <c r="J10" s="96">
        <v>53</v>
      </c>
      <c r="K10" s="83">
        <f>(G10/F10)+100</f>
        <v>129.53271028037383</v>
      </c>
      <c r="L10" s="83">
        <f xml:space="preserve"> 0.000000000031*G10^3 - 0.00000158*G10^2 + 0.0295*G10 - 90</f>
        <v>103.94247200000001</v>
      </c>
      <c r="M10" s="84">
        <f xml:space="preserve"> IF(K10-L10&lt;25,25,(K10-L10))</f>
        <v>25.590238280373825</v>
      </c>
      <c r="N10" s="150">
        <f>M10-(M10*H10)</f>
        <v>25.590238280373825</v>
      </c>
      <c r="O10" s="85">
        <f t="shared" ref="O10:O35" si="0">COUNTA(P10,R10,X10,T10,AJ10,V10,AL10,BB10,AF10,AH10,AV10,Z10,AB10,BH10,BJ10,BL10,BN10,AT10,AP10,BD10,BF10,AZ10,BP10,BR10,BT10,BV10,BX10,AD10,BZ10,CB10,CD10,CF10,AR10,CH10,CJ10,CL10,CN10,CP10,CR10, CT10, CV10, CX10, CZ10, DB10, DD10, DF10, DH10, DJ10, DL10, DN10, DP10, DR10, DT10, DV10, DX10, DZ10, EB10, ED10, EF10, EH10, EJ10, EL10, AN10, EN10, AX10)</f>
        <v>5</v>
      </c>
      <c r="P10" s="1">
        <v>9.179398148148149E-2</v>
      </c>
      <c r="Q10" s="2">
        <f>IF(P10="",250,IF(P10*86400*$N10/1000-Q$8&gt;250-(SQRT($N10)/$N10*320+21),250-(SQRT($N10)/$N10*320+21),P10*86400*$N10/1000-Q$8))</f>
        <v>130.95617980164482</v>
      </c>
      <c r="R10" s="1">
        <v>8.1400462962962966E-2</v>
      </c>
      <c r="S10" s="2">
        <f t="shared" ref="S10" si="1">IF(R10="",250,IF(R10*86400*$N10/1000-S$8&gt;250-(SQRT($N10)/$N10*320+21),250-(SQRT($N10)/$N10*320+21),R10*86400*$N10/1000-S$8))</f>
        <v>116.97614582586911</v>
      </c>
      <c r="T10" s="1">
        <v>8.0266203703703701E-2</v>
      </c>
      <c r="U10" s="2">
        <f t="shared" ref="U10" si="2">IF(T10="",250,IF(T10*86400*$N10/1000-U$8&gt;250-(SQRT($N10)/$N10*320+21),250-(SQRT($N10)/$N10*320+21),T10*86400*$N10/1000-U$8))</f>
        <v>129.96830247439246</v>
      </c>
      <c r="V10" s="1"/>
      <c r="W10" s="2">
        <f t="shared" ref="W10" si="3">IF(V10="",250,IF(V10*86400*$N10/1000-W$8&gt;250-(SQRT($N10)/$N10*320+21),250-(SQRT($N10)/$N10*320+21),V10*86400*$N10/1000-W$8))</f>
        <v>250</v>
      </c>
      <c r="X10" s="1"/>
      <c r="Y10" s="2">
        <f t="shared" ref="Y10:Y35" si="4">IF(X10="",250,IF(X10*86400*$N10/1000-Y$8&gt;250-(SQRT($N10)/$N10*320+21),250-(SQRT($N10)/$N10*320+21),X10*86400*$N10/1000-Y$8))</f>
        <v>250</v>
      </c>
      <c r="Z10" s="1"/>
      <c r="AA10" s="2">
        <f t="shared" ref="AA10:AA35" si="5">IF(Z10="",250,IF(Z10*86400*$N10/1000-AA$8&gt;250-(SQRT($N10)/$N10*320+21),250-(SQRT($N10)/$N10*320+21),Z10*86400*$N10/1000-AA$8))</f>
        <v>250</v>
      </c>
      <c r="AB10" s="1"/>
      <c r="AC10" s="2">
        <f t="shared" ref="AC10:AC35" si="6">IF(AB10="",250,IF(AB10*86400*$N10/1000-AC$8&gt;250-(SQRT($N10)/$N10*320+21),250-(SQRT($N10)/$N10*320+21),AB10*86400*$N10/1000-AC$8))</f>
        <v>250</v>
      </c>
      <c r="AD10" s="1"/>
      <c r="AE10" s="2">
        <f t="shared" ref="AE10:AE35" si="7">IF(AD10="",250,IF(AD10*86400*$N10/1000-AE$8&gt;250-(SQRT($N10)/$N10*320+21),250-(SQRT($N10)/$N10*320+21),AD10*86400*$N10/1000-AE$8))</f>
        <v>250</v>
      </c>
      <c r="AF10" s="1"/>
      <c r="AG10" s="2">
        <f t="shared" ref="AG10:AG35" si="8">IF(AF10="",250,IF(AF10*86400*$N10/1000-AG$8&gt;250-(SQRT($N10)/$N10*320+21),250-(SQRT($N10)/$N10*320+21),AF10*86400*$N10/1000-AG$8))</f>
        <v>250</v>
      </c>
      <c r="AH10" s="1">
        <v>7.7870370370370368E-2</v>
      </c>
      <c r="AI10" s="2">
        <f t="shared" ref="AI10:AI35" si="9">IF(AH10="",250,IF(AH10*86400*$N10/1000-AI$8&gt;250-(SQRT($N10)/$N10*320+21),250-(SQRT($N10)/$N10*320+21),AH10*86400*$N10/1000-AI$8))</f>
        <v>108.1711231503551</v>
      </c>
      <c r="AJ10" s="1"/>
      <c r="AK10" s="2">
        <f t="shared" ref="AK10:AK35" si="10">IF(AJ10="",250,IF(AJ10*86400*$N10/1000-AK$8&gt;250-(SQRT($N10)/$N10*320+21),250-(SQRT($N10)/$N10*320+21),AJ10*86400*$N10/1000-AK$8))</f>
        <v>250</v>
      </c>
      <c r="AL10" s="1"/>
      <c r="AM10" s="2">
        <f t="shared" ref="AM10" si="11">IF(AL10="",250,IF(AL10*86400*$N10/1000-AM$8&gt;250-(SQRT($N10)/$N10*320+21),250-(SQRT($N10)/$N10*320+21),AL10*86400*$N10/1000-AM$8))</f>
        <v>250</v>
      </c>
      <c r="AN10" s="1">
        <v>0.10974537037037037</v>
      </c>
      <c r="AO10" s="2">
        <f t="shared" ref="AO10:AO35" si="12">IF(AN10="",250,IF(AN10*86400*$N10/1000-AO$8&gt;250-(SQRT($N10)/$N10*320+21),250-(SQRT($N10)/$N10*320+21),AN10*86400*$N10/1000-AO$8))</f>
        <v>165.74238503923345</v>
      </c>
      <c r="AP10" s="1"/>
      <c r="AQ10" s="2">
        <f t="shared" ref="AQ10" si="13">IF(AP10="",250,IF(AP10*86400*$N10/1000-AQ$8&gt;250-(SQRT($N10)/$N10*320+21),250-(SQRT($N10)/$N10*320+21),AP10*86400*$N10/1000-AQ$8))</f>
        <v>250</v>
      </c>
      <c r="AR10" s="1"/>
      <c r="AS10" s="2">
        <f t="shared" ref="AS10:AS35" si="14">IF(AR10="",250,IF(AR10*86400*$N10/1000-AS$8&gt;250-(SQRT($N10)/$N10*320+21),250-(SQRT($N10)/$N10*320+21),AR10*86400*$N10/1000-AS$8))</f>
        <v>250</v>
      </c>
      <c r="AT10" s="1"/>
      <c r="AU10" s="2">
        <f t="shared" ref="AU10:AU35" si="15">IF(AT10="",250,IF(AT10*86400*$N10/1000-AU$8&gt;250-(SQRT($N10)/$N10*320+21),250-(SQRT($N10)/$N10*320+21),AT10*86400*$N10/1000-AU$8))</f>
        <v>250</v>
      </c>
      <c r="AV10" s="1"/>
      <c r="AW10" s="2">
        <f t="shared" ref="AW10:AW35" si="16">IF(AV10="",250,IF(AV10*86400*$N10/1000-AW$8&gt;250-(SQRT($N10)/$N10*320+21),250-(SQRT($N10)/$N10*320+21),AV10*86400*$N10/1000-AW$8))</f>
        <v>250</v>
      </c>
      <c r="AX10" s="1"/>
      <c r="AY10" s="2">
        <f t="shared" ref="AY10:AY35" si="17">IF(AX10="",250,IF(AX10*86400*$N10/1000-AY$8&gt;250-(SQRT($N10)/$N10*320+21),250-(SQRT($N10)/$N10*320+21),AX10*86400*$N10/1000-AY$8))</f>
        <v>250</v>
      </c>
      <c r="AZ10" s="1"/>
      <c r="BA10" s="2">
        <f t="shared" ref="BA10:BA35" si="18">IF(AZ10="",250,IF(AZ10*86400*$N10/1000-BA$8&gt;250-(SQRT($N10)/$N10*320+21),250-(SQRT($N10)/$N10*320+21),AZ10*86400*$N10/1000-BA$8))</f>
        <v>250</v>
      </c>
      <c r="BB10" s="1"/>
      <c r="BC10" s="2">
        <f t="shared" ref="BC10:BC35" si="19">IF(BB10="",250,IF(BB10*86400*$N10/1000-BC$8&gt;250-(SQRT($N10)/$N10*320+21),250-(SQRT($N10)/$N10*320+21),BB10*86400*$N10/1000-BC$8))</f>
        <v>250</v>
      </c>
      <c r="BD10" s="1"/>
      <c r="BE10" s="2">
        <f t="shared" ref="BE10" si="20">IF(BD10="",250,IF(BD10*86400*$N10/1000-BE$8&gt;250-(SQRT($N10)/$N10*320+21),250-(SQRT($N10)/$N10*320+21),BD10*86400*$N10/1000-BE$8))</f>
        <v>250</v>
      </c>
      <c r="BF10" s="1"/>
      <c r="BG10" s="2">
        <f t="shared" ref="BG10" si="21">IF(BF10="",250,IF(BF10*86400*$N10/1000-BG$8&gt;250-(SQRT($N10)/$N10*320+21),250-(SQRT($N10)/$N10*320+21),BF10*86400*$N10/1000-BG$8))</f>
        <v>250</v>
      </c>
      <c r="BH10" s="1"/>
      <c r="BI10" s="2">
        <f t="shared" ref="BI10" si="22">IF(BH10="",250,IF(BH10*86400*$N10/1000-BI$8&gt;250-(SQRT($N10)/$N10*320+21),250-(SQRT($N10)/$N10*320+21),BH10*86400*$N10/1000-BI$8))</f>
        <v>250</v>
      </c>
      <c r="BJ10" s="1"/>
      <c r="BK10" s="2">
        <f t="shared" ref="BK10" si="23">IF(BJ10="",250,IF(BJ10*86400*$N10/1000-BK$8&gt;250-(SQRT($N10)/$N10*320+21),250-(SQRT($N10)/$N10*320+21),BJ10*86400*$N10/1000-BK$8))</f>
        <v>250</v>
      </c>
      <c r="BL10" s="1"/>
      <c r="BM10" s="2">
        <f t="shared" ref="BM10" si="24">IF(BL10="",250,IF(BL10*86400*$N10/1000-BM$8&gt;250-(SQRT($N10)/$N10*320+21),250-(SQRT($N10)/$N10*320+21),BL10*86400*$N10/1000-BM$8))</f>
        <v>250</v>
      </c>
      <c r="BN10" s="1"/>
      <c r="BO10" s="2">
        <f t="shared" ref="BO10" si="25">IF(BN10="",250,IF(BN10*86400*$N10/1000-BO$8&gt;250-(SQRT($N10)/$N10*320+21),250-(SQRT($N10)/$N10*320+21),BN10*86400*$N10/1000-BO$8))</f>
        <v>250</v>
      </c>
      <c r="BP10" s="1"/>
      <c r="BQ10" s="2">
        <f t="shared" ref="BQ10" si="26">IF(BP10="",250,IF(BP10*86400*$N10/1000-BQ$8&gt;250-(SQRT($N10)/$N10*320+21),250-(SQRT($N10)/$N10*320+21),BP10*86400*$N10/1000-BQ$8))</f>
        <v>250</v>
      </c>
      <c r="BR10" s="1"/>
      <c r="BS10" s="2">
        <f t="shared" ref="BS10" si="27">IF(BR10="",250,IF(BR10*86400*$N10/1000-BS$8&gt;250-(SQRT($N10)/$N10*320+21),250-(SQRT($N10)/$N10*320+21),BR10*86400*$N10/1000-BS$8))</f>
        <v>250</v>
      </c>
      <c r="BT10" s="1"/>
      <c r="BU10" s="2">
        <f t="shared" ref="BU10" si="28">IF(BT10="",250,IF(BT10*86400*$N10/1000-BU$8&gt;250-(SQRT($N10)/$N10*320+21),250-(SQRT($N10)/$N10*320+21),BT10*86400*$N10/1000-BU$8))</f>
        <v>250</v>
      </c>
      <c r="BV10" s="1"/>
      <c r="BW10" s="2">
        <f t="shared" ref="BW10" si="29">IF(BV10="",250,IF(BV10*86400*$N10/1000-BW$8&gt;250-(SQRT($N10)/$N10*320+21),250-(SQRT($N10)/$N10*320+21),BV10*86400*$N10/1000-BW$8))</f>
        <v>250</v>
      </c>
      <c r="BX10" s="1"/>
      <c r="BY10" s="2">
        <f t="shared" ref="BY10" si="30">IF(BX10="",250,IF(BX10*86400*$N10/1000-BY$8&gt;250-(SQRT($N10)/$N10*320+21),250-(SQRT($N10)/$N10*320+21),BX10*86400*$N10/1000-BY$8))</f>
        <v>250</v>
      </c>
      <c r="BZ10" s="1"/>
      <c r="CA10" s="2">
        <f t="shared" ref="CA10" si="31">IF(BZ10="",250,IF(BZ10*86400*$N10/1000-CA$8&gt;250-(SQRT($N10)/$N10*320+21),250-(SQRT($N10)/$N10*320+21),BZ10*86400*$N10/1000-CA$8))</f>
        <v>250</v>
      </c>
      <c r="CB10" s="1"/>
      <c r="CC10" s="2">
        <f t="shared" ref="CC10" si="32">IF(CB10="",250,IF(CB10*86400*$N10/1000-CC$8&gt;250-(SQRT($N10)/$N10*320+21),250-(SQRT($N10)/$N10*320+21),CB10*86400*$N10/1000-CC$8))</f>
        <v>250</v>
      </c>
      <c r="CD10" s="1"/>
      <c r="CE10" s="2">
        <f t="shared" ref="CE10" si="33">IF(CD10="",250,IF(CD10*86400*$N10/1000-CE$8&gt;250-(SQRT($N10)/$N10*320+21),250-(SQRT($N10)/$N10*320+21),CD10*86400*$N10/1000-CE$8))</f>
        <v>250</v>
      </c>
      <c r="CF10" s="1"/>
      <c r="CG10" s="2">
        <f t="shared" ref="CG10" si="34">IF(CF10="",250,IF(CF10*86400*$N10/1000-CG$8&gt;250-(SQRT($N10)/$N10*320+21),250-(SQRT($N10)/$N10*320+21),CF10*86400*$N10/1000-CG$8))</f>
        <v>250</v>
      </c>
      <c r="CH10" s="1"/>
      <c r="CI10" s="2">
        <f t="shared" ref="CI10" si="35">IF(CH10="",250,IF(CH10*86400*$N10/1000-CI$8&gt;250-(SQRT($N10)/$N10*320+21),250-(SQRT($N10)/$N10*320+21),CH10*86400*$N10/1000-CI$8))</f>
        <v>250</v>
      </c>
      <c r="CJ10" s="1"/>
      <c r="CK10" s="2">
        <f t="shared" ref="CK10" si="36">IF(CJ10="",250,IF(CJ10*86400*$N10/1000-CK$8&gt;250-(SQRT($N10)/$N10*320+21),250-(SQRT($N10)/$N10*320+21),CJ10*86400*$N10/1000-CK$8))</f>
        <v>250</v>
      </c>
      <c r="CL10" s="1"/>
      <c r="CM10" s="2">
        <f t="shared" ref="CM10" si="37">IF(CL10="",250,IF(CL10*86400*$N10/1000-CM$8&gt;250-(SQRT($N10)/$N10*320+21),250-(SQRT($N10)/$N10*320+21),CL10*86400*$N10/1000-CM$8))</f>
        <v>250</v>
      </c>
      <c r="CN10" s="1"/>
      <c r="CO10" s="2">
        <f t="shared" ref="CO10" si="38">IF(CN10="",250,IF(CN10*86400*$N10/1000-CO$8&gt;250-(SQRT($N10)/$N10*320+21),250-(SQRT($N10)/$N10*320+21),CN10*86400*$N10/1000-CO$8))</f>
        <v>250</v>
      </c>
      <c r="CP10" s="1"/>
      <c r="CQ10" s="2">
        <f t="shared" ref="CQ10" si="39">IF(CP10="",250,IF(CP10*86400*$N10/1000-CQ$8&gt;250-(SQRT($N10)/$N10*320+21),250-(SQRT($N10)/$N10*320+21),CP10*86400*$N10/1000-CQ$8))</f>
        <v>250</v>
      </c>
      <c r="CR10" s="1"/>
      <c r="CS10" s="2">
        <f t="shared" ref="CS10" si="40">IF(CR10="",250,IF(CR10*86400*$N10/1000-CS$8&gt;250-(SQRT($N10)/$N10*320+21),250-(SQRT($N10)/$N10*320+21),CR10*86400*$N10/1000-CS$8))</f>
        <v>250</v>
      </c>
      <c r="CT10" s="1"/>
      <c r="CU10" s="2">
        <f t="shared" ref="CU10" si="41">IF(CT10="",250,IF(CT10*86400*$N10/1000-CU$8&gt;250-(SQRT($N10)/$N10*320+21),250-(SQRT($N10)/$N10*320+21),CT10*86400*$N10/1000-CU$8))</f>
        <v>250</v>
      </c>
      <c r="CV10" s="1"/>
      <c r="CW10" s="2">
        <f t="shared" ref="CW10" si="42">IF(CV10="",250,IF(CV10*86400*$N10/1000-CW$8&gt;250-(SQRT($N10)/$N10*320+21),250-(SQRT($N10)/$N10*320+21),CV10*86400*$N10/1000-CW$8))</f>
        <v>250</v>
      </c>
      <c r="CX10" s="1"/>
      <c r="CY10" s="2">
        <f t="shared" ref="CY10" si="43">IF(CX10="",250,IF(CX10*86400*$N10/1000-CY$8&gt;250-(SQRT($N10)/$N10*320+21),250-(SQRT($N10)/$N10*320+21),CX10*86400*$N10/1000-CY$8))</f>
        <v>250</v>
      </c>
      <c r="CZ10" s="1"/>
      <c r="DA10" s="2">
        <f t="shared" ref="DA10" si="44">IF(CZ10="",250,IF(CZ10*86400*$N10/1000-DA$8&gt;250-(SQRT($N10)/$N10*320+21),250-(SQRT($N10)/$N10*320+21),CZ10*86400*$N10/1000-DA$8))</f>
        <v>250</v>
      </c>
      <c r="DB10" s="1"/>
      <c r="DC10" s="2">
        <f t="shared" ref="DC10" si="45">IF(DB10="",250,IF(DB10*86400*$N10/1000-DC$8&gt;250-(SQRT($N10)/$N10*320+21),250-(SQRT($N10)/$N10*320+21),DB10*86400*$N10/1000-DC$8))</f>
        <v>250</v>
      </c>
      <c r="DD10" s="1"/>
      <c r="DE10" s="2">
        <f t="shared" ref="DE10" si="46">IF(DD10="",250,IF(DD10*86400*$N10/1000-DE$8&gt;250-(SQRT($N10)/$N10*320+21),250-(SQRT($N10)/$N10*320+21),DD10*86400*$N10/1000-DE$8))</f>
        <v>250</v>
      </c>
      <c r="DF10" s="1"/>
      <c r="DG10" s="2">
        <f t="shared" ref="DG10" si="47">IF(DF10="",250,IF(DF10*86400*$N10/1000-DG$8&gt;250-(SQRT($N10)/$N10*320+21),250-(SQRT($N10)/$N10*320+21),DF10*86400*$N10/1000-DG$8))</f>
        <v>250</v>
      </c>
      <c r="DH10" s="1"/>
      <c r="DI10" s="2">
        <f t="shared" ref="DI10" si="48">IF(DH10="",250,IF(DH10*86400*$N10/1000-DI$8&gt;250-(SQRT($N10)/$N10*320+21),250-(SQRT($N10)/$N10*320+21),DH10*86400*$N10/1000-DI$8))</f>
        <v>250</v>
      </c>
      <c r="DJ10" s="1"/>
      <c r="DK10" s="2">
        <f t="shared" ref="DK10" si="49">IF(DJ10="",250,IF(DJ10*86400*$N10/1000-DK$8&gt;250-(SQRT($N10)/$N10*320+21),250-(SQRT($N10)/$N10*320+21),DJ10*86400*$N10/1000-DK$8))</f>
        <v>250</v>
      </c>
      <c r="DL10" s="1"/>
      <c r="DM10" s="2">
        <f t="shared" ref="DM10" si="50">IF(DL10="",250,IF(DL10*86400*$N10/1000-DM$8&gt;250-(SQRT($N10)/$N10*320+21),250-(SQRT($N10)/$N10*320+21),DL10*86400*$N10/1000-DM$8))</f>
        <v>250</v>
      </c>
      <c r="DN10" s="1"/>
      <c r="DO10" s="2">
        <f t="shared" ref="DO10" si="51">IF(DN10="",250,IF(DN10*86400*$N10/1000-DO$8&gt;250-(SQRT($N10)/$N10*320+21),250-(SQRT($N10)/$N10*320+21),DN10*86400*$N10/1000-DO$8))</f>
        <v>250</v>
      </c>
      <c r="DP10" s="1"/>
      <c r="DQ10" s="2">
        <f t="shared" ref="DQ10" si="52">IF(DP10="",250,IF(DP10*86400*$N10/1000-DQ$8&gt;250-(SQRT($N10)/$N10*320+21),250-(SQRT($N10)/$N10*320+21),DP10*86400*$N10/1000-DQ$8))</f>
        <v>250</v>
      </c>
      <c r="DR10" s="1"/>
      <c r="DS10" s="2">
        <f t="shared" ref="DS10" si="53">IF(DR10="",250,IF(DR10*86400*$N10/1000-DS$8&gt;250-(SQRT($N10)/$N10*320+21),250-(SQRT($N10)/$N10*320+21),DR10*86400*$N10/1000-DS$8))</f>
        <v>250</v>
      </c>
      <c r="DT10" s="1"/>
      <c r="DU10" s="2">
        <f t="shared" ref="DU10" si="54">IF(DT10="",250,IF(DT10*86400*$N10/1000-DU$8&gt;250-(SQRT($N10)/$N10*320+21),250-(SQRT($N10)/$N10*320+21),DT10*86400*$N10/1000-DU$8))</f>
        <v>250</v>
      </c>
      <c r="DV10" s="1"/>
      <c r="DW10" s="2">
        <f t="shared" ref="DW10" si="55">IF(DV10="",250,IF(DV10*86400*$N10/1000-DW$8&gt;250-(SQRT($N10)/$N10*320+21),250-(SQRT($N10)/$N10*320+21),DV10*86400*$N10/1000-DW$8))</f>
        <v>250</v>
      </c>
      <c r="DX10" s="1"/>
      <c r="DY10" s="2">
        <f t="shared" ref="DY10" si="56">IF(DX10="",250,IF(DX10*86400*$N10/1000-DY$8&gt;250-(SQRT($N10)/$N10*320+21),250-(SQRT($N10)/$N10*320+21),DX10*86400*$N10/1000-DY$8))</f>
        <v>250</v>
      </c>
      <c r="DZ10" s="1"/>
      <c r="EA10" s="2">
        <f t="shared" ref="EA10" si="57">IF(DZ10="",250,IF(DZ10*86400*$N10/1000-EA$8&gt;250-(SQRT($N10)/$N10*320+21),250-(SQRT($N10)/$N10*320+21),DZ10*86400*$N10/1000-EA$8))</f>
        <v>250</v>
      </c>
      <c r="EB10" s="1"/>
      <c r="EC10" s="2">
        <f t="shared" ref="EC10" si="58">IF(EB10="",250,IF(EB10*86400*$N10/1000-EC$8&gt;250-(SQRT($N10)/$N10*320+21),250-(SQRT($N10)/$N10*320+21),EB10*86400*$N10/1000-EC$8))</f>
        <v>250</v>
      </c>
      <c r="ED10" s="1"/>
      <c r="EE10" s="2">
        <f t="shared" ref="EE10" si="59">IF(ED10="",250,IF(ED10*86400*$N10/1000-EE$8&gt;250-(SQRT($N10)/$N10*320+21),250-(SQRT($N10)/$N10*320+21),ED10*86400*$N10/1000-EE$8))</f>
        <v>250</v>
      </c>
      <c r="EF10" s="1"/>
      <c r="EG10" s="2">
        <f t="shared" ref="EG10" si="60">IF(EF10="",250,IF(EF10*86400*$N10/1000-EG$8&gt;250-(SQRT($N10)/$N10*320+21),250-(SQRT($N10)/$N10*320+21),EF10*86400*$N10/1000-EG$8))</f>
        <v>250</v>
      </c>
      <c r="EH10" s="1"/>
      <c r="EI10" s="2">
        <f t="shared" ref="EI10" si="61">IF(EH10="",250,IF(EH10*86400*$N10/1000-EI$8&gt;250-(SQRT($N10)/$N10*320+21),250-(SQRT($N10)/$N10*320+21),EH10*86400*$N10/1000-EI$8))</f>
        <v>250</v>
      </c>
      <c r="EJ10" s="1"/>
      <c r="EK10" s="2">
        <f t="shared" ref="EK10" si="62">IF(EJ10="",250,IF(EJ10*86400*$N10/1000-EK$8&gt;250-(SQRT($N10)/$N10*320+21),250-(SQRT($N10)/$N10*320+21),EJ10*86400*$N10/1000-EK$8))</f>
        <v>250</v>
      </c>
      <c r="EL10" s="1"/>
      <c r="EM10" s="2">
        <f t="shared" ref="EM10" si="63">IF(EL10="",250,IF(EL10*86400*$N10/1000-EM$8&gt;250-(SQRT($N10)/$N10*320+21),250-(SQRT($N10)/$N10*320+21),EL10*86400*$N10/1000-EM$8))</f>
        <v>250</v>
      </c>
      <c r="EN10" s="1"/>
      <c r="EO10" s="110">
        <f t="shared" ref="EO10" si="64">IF(EN10="",250,IF(EN10*86400*$N10/1000-EO$8&gt;250-(SQRT($N10)/$N10*320+21),250-(SQRT($N10)/$N10*320+21),EN10*86400*$N10/1000-EO$8))</f>
        <v>250</v>
      </c>
    </row>
    <row r="11" spans="2:145" s="48" customFormat="1">
      <c r="B11" s="100" t="s">
        <v>65</v>
      </c>
      <c r="C11" s="94">
        <v>42791</v>
      </c>
      <c r="D11" s="94" t="s">
        <v>56</v>
      </c>
      <c r="E11" s="102" t="s">
        <v>31</v>
      </c>
      <c r="F11" s="96">
        <v>420</v>
      </c>
      <c r="G11" s="96">
        <v>10630</v>
      </c>
      <c r="H11" s="146">
        <v>0</v>
      </c>
      <c r="I11" s="96" t="s">
        <v>90</v>
      </c>
      <c r="J11" s="96">
        <v>70</v>
      </c>
      <c r="K11" s="87">
        <f>(G11/F11)+100</f>
        <v>125.30952380952381</v>
      </c>
      <c r="L11" s="83">
        <f t="shared" ref="L11:L35" si="65" xml:space="preserve"> 0.000000000031*G11^3 - 0.00000158*G11^2 + 0.0295*G11 - 90</f>
        <v>82.285766456999994</v>
      </c>
      <c r="M11" s="84">
        <f t="shared" ref="M11:M35" si="66" xml:space="preserve"> IF(K11-L11&lt;25,25,(K11-L11))</f>
        <v>43.023757352523816</v>
      </c>
      <c r="N11" s="150">
        <f t="shared" ref="N11:N35" si="67">M11-(M11*H11)</f>
        <v>43.023757352523816</v>
      </c>
      <c r="O11" s="85">
        <f t="shared" si="0"/>
        <v>5</v>
      </c>
      <c r="P11" s="3">
        <v>5.4641203703703706E-2</v>
      </c>
      <c r="Q11" s="4">
        <f t="shared" ref="Q11:Q35" si="68">IF(P11="",250,IF(P11*86400*$N11/1000-Q$8&gt;250-(SQRT($N11)/$N11*320+21),250-(SQRT($N11)/$N11*320+21),P11*86400*$N11/1000-Q$8))</f>
        <v>131.11515846126494</v>
      </c>
      <c r="R11" s="3">
        <v>4.971064814814815E-2</v>
      </c>
      <c r="S11" s="4">
        <f t="shared" ref="S11" si="69">IF(R11="",250,IF(R11*86400*$N11/1000-S$8&gt;250-(SQRT($N11)/$N11*320+21),250-(SQRT($N11)/$N11*320+21),R11*86400*$N11/1000-S$8))</f>
        <v>121.7870378290898</v>
      </c>
      <c r="T11" s="3">
        <v>4.7245370370370375E-2</v>
      </c>
      <c r="U11" s="4">
        <f t="shared" ref="U11" si="70">IF(T11="",250,IF(T11*86400*$N11/1000-U$8&gt;250-(SQRT($N11)/$N11*320+21),250-(SQRT($N11)/$N11*320+21),T11*86400*$N11/1000-U$8))</f>
        <v>128.12297751300224</v>
      </c>
      <c r="V11" s="3"/>
      <c r="W11" s="4">
        <f t="shared" ref="W11" si="71">IF(V11="",250,IF(V11*86400*$N11/1000-W$8&gt;250-(SQRT($N11)/$N11*320+21),250-(SQRT($N11)/$N11*320+21),V11*86400*$N11/1000-W$8))</f>
        <v>250</v>
      </c>
      <c r="X11" s="3">
        <v>4.7245370370370375E-2</v>
      </c>
      <c r="Y11" s="4">
        <f t="shared" si="4"/>
        <v>122.62297751300224</v>
      </c>
      <c r="Z11" s="3"/>
      <c r="AA11" s="4">
        <f t="shared" si="5"/>
        <v>250</v>
      </c>
      <c r="AB11" s="3"/>
      <c r="AC11" s="4">
        <f t="shared" si="6"/>
        <v>250</v>
      </c>
      <c r="AD11" s="3"/>
      <c r="AE11" s="4">
        <f t="shared" si="7"/>
        <v>250</v>
      </c>
      <c r="AF11" s="3"/>
      <c r="AG11" s="4">
        <f t="shared" si="8"/>
        <v>250</v>
      </c>
      <c r="AH11" s="3"/>
      <c r="AI11" s="4">
        <f t="shared" si="9"/>
        <v>250</v>
      </c>
      <c r="AJ11" s="3"/>
      <c r="AK11" s="4">
        <f t="shared" si="10"/>
        <v>250</v>
      </c>
      <c r="AL11" s="3"/>
      <c r="AM11" s="4">
        <f t="shared" ref="AM11" si="72">IF(AL11="",250,IF(AL11*86400*$N11/1000-AM$8&gt;250-(SQRT($N11)/$N11*320+21),250-(SQRT($N11)/$N11*320+21),AL11*86400*$N11/1000-AM$8))</f>
        <v>250</v>
      </c>
      <c r="AN11" s="3"/>
      <c r="AO11" s="4">
        <f t="shared" si="12"/>
        <v>250</v>
      </c>
      <c r="AP11" s="3"/>
      <c r="AQ11" s="4">
        <f t="shared" ref="AQ11" si="73">IF(AP11="",250,IF(AP11*86400*$N11/1000-AQ$8&gt;250-(SQRT($N11)/$N11*320+21),250-(SQRT($N11)/$N11*320+21),AP11*86400*$N11/1000-AQ$8))</f>
        <v>250</v>
      </c>
      <c r="AR11" s="3"/>
      <c r="AS11" s="4">
        <f t="shared" si="14"/>
        <v>250</v>
      </c>
      <c r="AT11" s="3"/>
      <c r="AU11" s="4">
        <f t="shared" si="15"/>
        <v>250</v>
      </c>
      <c r="AV11" s="3"/>
      <c r="AW11" s="4">
        <f t="shared" si="16"/>
        <v>250</v>
      </c>
      <c r="AX11" s="3"/>
      <c r="AY11" s="4">
        <f t="shared" si="17"/>
        <v>250</v>
      </c>
      <c r="AZ11" s="3"/>
      <c r="BA11" s="4">
        <f t="shared" si="18"/>
        <v>250</v>
      </c>
      <c r="BB11" s="3"/>
      <c r="BC11" s="4">
        <f t="shared" si="19"/>
        <v>250</v>
      </c>
      <c r="BD11" s="3"/>
      <c r="BE11" s="4">
        <f t="shared" ref="BE11" si="74">IF(BD11="",250,IF(BD11*86400*$N11/1000-BE$8&gt;250-(SQRT($N11)/$N11*320+21),250-(SQRT($N11)/$N11*320+21),BD11*86400*$N11/1000-BE$8))</f>
        <v>250</v>
      </c>
      <c r="BF11" s="3"/>
      <c r="BG11" s="4">
        <f t="shared" ref="BG11" si="75">IF(BF11="",250,IF(BF11*86400*$N11/1000-BG$8&gt;250-(SQRT($N11)/$N11*320+21),250-(SQRT($N11)/$N11*320+21),BF11*86400*$N11/1000-BG$8))</f>
        <v>250</v>
      </c>
      <c r="BH11" s="3"/>
      <c r="BI11" s="4">
        <f t="shared" ref="BI11" si="76">IF(BH11="",250,IF(BH11*86400*$N11/1000-BI$8&gt;250-(SQRT($N11)/$N11*320+21),250-(SQRT($N11)/$N11*320+21),BH11*86400*$N11/1000-BI$8))</f>
        <v>250</v>
      </c>
      <c r="BJ11" s="3">
        <v>4.5034722222222219E-2</v>
      </c>
      <c r="BK11" s="4">
        <f t="shared" ref="BK11" si="77">IF(BJ11="",250,IF(BJ11*86400*$N11/1000-BK$8&gt;250-(SQRT($N11)/$N11*320+21),250-(SQRT($N11)/$N11*320+21),BJ11*86400*$N11/1000-BK$8))</f>
        <v>116.40543985867015</v>
      </c>
      <c r="BL11" s="3"/>
      <c r="BM11" s="4">
        <f t="shared" ref="BM11" si="78">IF(BL11="",250,IF(BL11*86400*$N11/1000-BM$8&gt;250-(SQRT($N11)/$N11*320+21),250-(SQRT($N11)/$N11*320+21),BL11*86400*$N11/1000-BM$8))</f>
        <v>250</v>
      </c>
      <c r="BN11" s="3"/>
      <c r="BO11" s="4">
        <f t="shared" ref="BO11" si="79">IF(BN11="",250,IF(BN11*86400*$N11/1000-BO$8&gt;250-(SQRT($N11)/$N11*320+21),250-(SQRT($N11)/$N11*320+21),BN11*86400*$N11/1000-BO$8))</f>
        <v>250</v>
      </c>
      <c r="BP11" s="3"/>
      <c r="BQ11" s="4">
        <f t="shared" ref="BQ11" si="80">IF(BP11="",250,IF(BP11*86400*$N11/1000-BQ$8&gt;250-(SQRT($N11)/$N11*320+21),250-(SQRT($N11)/$N11*320+21),BP11*86400*$N11/1000-BQ$8))</f>
        <v>250</v>
      </c>
      <c r="BR11" s="3"/>
      <c r="BS11" s="4">
        <f t="shared" ref="BS11" si="81">IF(BR11="",250,IF(BR11*86400*$N11/1000-BS$8&gt;250-(SQRT($N11)/$N11*320+21),250-(SQRT($N11)/$N11*320+21),BR11*86400*$N11/1000-BS$8))</f>
        <v>250</v>
      </c>
      <c r="BT11" s="3"/>
      <c r="BU11" s="4">
        <f t="shared" ref="BU11" si="82">IF(BT11="",250,IF(BT11*86400*$N11/1000-BU$8&gt;250-(SQRT($N11)/$N11*320+21),250-(SQRT($N11)/$N11*320+21),BT11*86400*$N11/1000-BU$8))</f>
        <v>250</v>
      </c>
      <c r="BV11" s="3"/>
      <c r="BW11" s="4">
        <f t="shared" ref="BW11" si="83">IF(BV11="",250,IF(BV11*86400*$N11/1000-BW$8&gt;250-(SQRT($N11)/$N11*320+21),250-(SQRT($N11)/$N11*320+21),BV11*86400*$N11/1000-BW$8))</f>
        <v>250</v>
      </c>
      <c r="BX11" s="3"/>
      <c r="BY11" s="4">
        <f t="shared" ref="BY11" si="84">IF(BX11="",250,IF(BX11*86400*$N11/1000-BY$8&gt;250-(SQRT($N11)/$N11*320+21),250-(SQRT($N11)/$N11*320+21),BX11*86400*$N11/1000-BY$8))</f>
        <v>250</v>
      </c>
      <c r="BZ11" s="3"/>
      <c r="CA11" s="4">
        <f t="shared" ref="CA11" si="85">IF(BZ11="",250,IF(BZ11*86400*$N11/1000-CA$8&gt;250-(SQRT($N11)/$N11*320+21),250-(SQRT($N11)/$N11*320+21),BZ11*86400*$N11/1000-CA$8))</f>
        <v>250</v>
      </c>
      <c r="CB11" s="3"/>
      <c r="CC11" s="4">
        <f t="shared" ref="CC11" si="86">IF(CB11="",250,IF(CB11*86400*$N11/1000-CC$8&gt;250-(SQRT($N11)/$N11*320+21),250-(SQRT($N11)/$N11*320+21),CB11*86400*$N11/1000-CC$8))</f>
        <v>250</v>
      </c>
      <c r="CD11" s="3"/>
      <c r="CE11" s="4">
        <f t="shared" ref="CE11" si="87">IF(CD11="",250,IF(CD11*86400*$N11/1000-CE$8&gt;250-(SQRT($N11)/$N11*320+21),250-(SQRT($N11)/$N11*320+21),CD11*86400*$N11/1000-CE$8))</f>
        <v>250</v>
      </c>
      <c r="CF11" s="3"/>
      <c r="CG11" s="4">
        <f t="shared" ref="CG11" si="88">IF(CF11="",250,IF(CF11*86400*$N11/1000-CG$8&gt;250-(SQRT($N11)/$N11*320+21),250-(SQRT($N11)/$N11*320+21),CF11*86400*$N11/1000-CG$8))</f>
        <v>250</v>
      </c>
      <c r="CH11" s="3"/>
      <c r="CI11" s="4">
        <f t="shared" ref="CI11" si="89">IF(CH11="",250,IF(CH11*86400*$N11/1000-CI$8&gt;250-(SQRT($N11)/$N11*320+21),250-(SQRT($N11)/$N11*320+21),CH11*86400*$N11/1000-CI$8))</f>
        <v>250</v>
      </c>
      <c r="CJ11" s="3"/>
      <c r="CK11" s="4">
        <f t="shared" ref="CK11" si="90">IF(CJ11="",250,IF(CJ11*86400*$N11/1000-CK$8&gt;250-(SQRT($N11)/$N11*320+21),250-(SQRT($N11)/$N11*320+21),CJ11*86400*$N11/1000-CK$8))</f>
        <v>250</v>
      </c>
      <c r="CL11" s="3"/>
      <c r="CM11" s="4">
        <f t="shared" ref="CM11" si="91">IF(CL11="",250,IF(CL11*86400*$N11/1000-CM$8&gt;250-(SQRT($N11)/$N11*320+21),250-(SQRT($N11)/$N11*320+21),CL11*86400*$N11/1000-CM$8))</f>
        <v>250</v>
      </c>
      <c r="CN11" s="3"/>
      <c r="CO11" s="4">
        <f t="shared" ref="CO11" si="92">IF(CN11="",250,IF(CN11*86400*$N11/1000-CO$8&gt;250-(SQRT($N11)/$N11*320+21),250-(SQRT($N11)/$N11*320+21),CN11*86400*$N11/1000-CO$8))</f>
        <v>250</v>
      </c>
      <c r="CP11" s="3"/>
      <c r="CQ11" s="4">
        <f t="shared" ref="CQ11" si="93">IF(CP11="",250,IF(CP11*86400*$N11/1000-CQ$8&gt;250-(SQRT($N11)/$N11*320+21),250-(SQRT($N11)/$N11*320+21),CP11*86400*$N11/1000-CQ$8))</f>
        <v>250</v>
      </c>
      <c r="CR11" s="3"/>
      <c r="CS11" s="4">
        <f t="shared" ref="CS11" si="94">IF(CR11="",250,IF(CR11*86400*$N11/1000-CS$8&gt;250-(SQRT($N11)/$N11*320+21),250-(SQRT($N11)/$N11*320+21),CR11*86400*$N11/1000-CS$8))</f>
        <v>250</v>
      </c>
      <c r="CT11" s="3"/>
      <c r="CU11" s="4">
        <f t="shared" ref="CU11" si="95">IF(CT11="",250,IF(CT11*86400*$N11/1000-CU$8&gt;250-(SQRT($N11)/$N11*320+21),250-(SQRT($N11)/$N11*320+21),CT11*86400*$N11/1000-CU$8))</f>
        <v>250</v>
      </c>
      <c r="CV11" s="3"/>
      <c r="CW11" s="4">
        <f t="shared" ref="CW11" si="96">IF(CV11="",250,IF(CV11*86400*$N11/1000-CW$8&gt;250-(SQRT($N11)/$N11*320+21),250-(SQRT($N11)/$N11*320+21),CV11*86400*$N11/1000-CW$8))</f>
        <v>250</v>
      </c>
      <c r="CX11" s="3"/>
      <c r="CY11" s="4">
        <f t="shared" ref="CY11" si="97">IF(CX11="",250,IF(CX11*86400*$N11/1000-CY$8&gt;250-(SQRT($N11)/$N11*320+21),250-(SQRT($N11)/$N11*320+21),CX11*86400*$N11/1000-CY$8))</f>
        <v>250</v>
      </c>
      <c r="CZ11" s="3"/>
      <c r="DA11" s="4">
        <f t="shared" ref="DA11" si="98">IF(CZ11="",250,IF(CZ11*86400*$N11/1000-DA$8&gt;250-(SQRT($N11)/$N11*320+21),250-(SQRT($N11)/$N11*320+21),CZ11*86400*$N11/1000-DA$8))</f>
        <v>250</v>
      </c>
      <c r="DB11" s="3"/>
      <c r="DC11" s="4">
        <f t="shared" ref="DC11" si="99">IF(DB11="",250,IF(DB11*86400*$N11/1000-DC$8&gt;250-(SQRT($N11)/$N11*320+21),250-(SQRT($N11)/$N11*320+21),DB11*86400*$N11/1000-DC$8))</f>
        <v>250</v>
      </c>
      <c r="DD11" s="3"/>
      <c r="DE11" s="4">
        <f t="shared" ref="DE11" si="100">IF(DD11="",250,IF(DD11*86400*$N11/1000-DE$8&gt;250-(SQRT($N11)/$N11*320+21),250-(SQRT($N11)/$N11*320+21),DD11*86400*$N11/1000-DE$8))</f>
        <v>250</v>
      </c>
      <c r="DF11" s="3"/>
      <c r="DG11" s="4">
        <f t="shared" ref="DG11" si="101">IF(DF11="",250,IF(DF11*86400*$N11/1000-DG$8&gt;250-(SQRT($N11)/$N11*320+21),250-(SQRT($N11)/$N11*320+21),DF11*86400*$N11/1000-DG$8))</f>
        <v>250</v>
      </c>
      <c r="DH11" s="3"/>
      <c r="DI11" s="4">
        <f t="shared" ref="DI11" si="102">IF(DH11="",250,IF(DH11*86400*$N11/1000-DI$8&gt;250-(SQRT($N11)/$N11*320+21),250-(SQRT($N11)/$N11*320+21),DH11*86400*$N11/1000-DI$8))</f>
        <v>250</v>
      </c>
      <c r="DJ11" s="3"/>
      <c r="DK11" s="4">
        <f t="shared" ref="DK11" si="103">IF(DJ11="",250,IF(DJ11*86400*$N11/1000-DK$8&gt;250-(SQRT($N11)/$N11*320+21),250-(SQRT($N11)/$N11*320+21),DJ11*86400*$N11/1000-DK$8))</f>
        <v>250</v>
      </c>
      <c r="DL11" s="3"/>
      <c r="DM11" s="4">
        <f t="shared" ref="DM11" si="104">IF(DL11="",250,IF(DL11*86400*$N11/1000-DM$8&gt;250-(SQRT($N11)/$N11*320+21),250-(SQRT($N11)/$N11*320+21),DL11*86400*$N11/1000-DM$8))</f>
        <v>250</v>
      </c>
      <c r="DN11" s="3"/>
      <c r="DO11" s="4">
        <f t="shared" ref="DO11" si="105">IF(DN11="",250,IF(DN11*86400*$N11/1000-DO$8&gt;250-(SQRT($N11)/$N11*320+21),250-(SQRT($N11)/$N11*320+21),DN11*86400*$N11/1000-DO$8))</f>
        <v>250</v>
      </c>
      <c r="DP11" s="3"/>
      <c r="DQ11" s="4">
        <f t="shared" ref="DQ11" si="106">IF(DP11="",250,IF(DP11*86400*$N11/1000-DQ$8&gt;250-(SQRT($N11)/$N11*320+21),250-(SQRT($N11)/$N11*320+21),DP11*86400*$N11/1000-DQ$8))</f>
        <v>250</v>
      </c>
      <c r="DR11" s="3"/>
      <c r="DS11" s="4">
        <f t="shared" ref="DS11" si="107">IF(DR11="",250,IF(DR11*86400*$N11/1000-DS$8&gt;250-(SQRT($N11)/$N11*320+21),250-(SQRT($N11)/$N11*320+21),DR11*86400*$N11/1000-DS$8))</f>
        <v>250</v>
      </c>
      <c r="DT11" s="3"/>
      <c r="DU11" s="4">
        <f t="shared" ref="DU11" si="108">IF(DT11="",250,IF(DT11*86400*$N11/1000-DU$8&gt;250-(SQRT($N11)/$N11*320+21),250-(SQRT($N11)/$N11*320+21),DT11*86400*$N11/1000-DU$8))</f>
        <v>250</v>
      </c>
      <c r="DV11" s="3"/>
      <c r="DW11" s="4">
        <f t="shared" ref="DW11" si="109">IF(DV11="",250,IF(DV11*86400*$N11/1000-DW$8&gt;250-(SQRT($N11)/$N11*320+21),250-(SQRT($N11)/$N11*320+21),DV11*86400*$N11/1000-DW$8))</f>
        <v>250</v>
      </c>
      <c r="DX11" s="3"/>
      <c r="DY11" s="4">
        <f t="shared" ref="DY11" si="110">IF(DX11="",250,IF(DX11*86400*$N11/1000-DY$8&gt;250-(SQRT($N11)/$N11*320+21),250-(SQRT($N11)/$N11*320+21),DX11*86400*$N11/1000-DY$8))</f>
        <v>250</v>
      </c>
      <c r="DZ11" s="3"/>
      <c r="EA11" s="4">
        <f t="shared" ref="EA11" si="111">IF(DZ11="",250,IF(DZ11*86400*$N11/1000-EA$8&gt;250-(SQRT($N11)/$N11*320+21),250-(SQRT($N11)/$N11*320+21),DZ11*86400*$N11/1000-EA$8))</f>
        <v>250</v>
      </c>
      <c r="EB11" s="3"/>
      <c r="EC11" s="4">
        <f t="shared" ref="EC11" si="112">IF(EB11="",250,IF(EB11*86400*$N11/1000-EC$8&gt;250-(SQRT($N11)/$N11*320+21),250-(SQRT($N11)/$N11*320+21),EB11*86400*$N11/1000-EC$8))</f>
        <v>250</v>
      </c>
      <c r="ED11" s="3"/>
      <c r="EE11" s="4">
        <f t="shared" ref="EE11" si="113">IF(ED11="",250,IF(ED11*86400*$N11/1000-EE$8&gt;250-(SQRT($N11)/$N11*320+21),250-(SQRT($N11)/$N11*320+21),ED11*86400*$N11/1000-EE$8))</f>
        <v>250</v>
      </c>
      <c r="EF11" s="3"/>
      <c r="EG11" s="4">
        <f t="shared" ref="EG11" si="114">IF(EF11="",250,IF(EF11*86400*$N11/1000-EG$8&gt;250-(SQRT($N11)/$N11*320+21),250-(SQRT($N11)/$N11*320+21),EF11*86400*$N11/1000-EG$8))</f>
        <v>250</v>
      </c>
      <c r="EH11" s="3"/>
      <c r="EI11" s="4">
        <f t="shared" ref="EI11" si="115">IF(EH11="",250,IF(EH11*86400*$N11/1000-EI$8&gt;250-(SQRT($N11)/$N11*320+21),250-(SQRT($N11)/$N11*320+21),EH11*86400*$N11/1000-EI$8))</f>
        <v>250</v>
      </c>
      <c r="EJ11" s="3"/>
      <c r="EK11" s="4">
        <f t="shared" ref="EK11" si="116">IF(EJ11="",250,IF(EJ11*86400*$N11/1000-EK$8&gt;250-(SQRT($N11)/$N11*320+21),250-(SQRT($N11)/$N11*320+21),EJ11*86400*$N11/1000-EK$8))</f>
        <v>250</v>
      </c>
      <c r="EL11" s="3"/>
      <c r="EM11" s="4">
        <f t="shared" ref="EM11" si="117">IF(EL11="",250,IF(EL11*86400*$N11/1000-EM$8&gt;250-(SQRT($N11)/$N11*320+21),250-(SQRT($N11)/$N11*320+21),EL11*86400*$N11/1000-EM$8))</f>
        <v>250</v>
      </c>
      <c r="EN11" s="3"/>
      <c r="EO11" s="75">
        <f t="shared" ref="EO11" si="118">IF(EN11="",250,IF(EN11*86400*$N11/1000-EO$8&gt;250-(SQRT($N11)/$N11*320+21),250-(SQRT($N11)/$N11*320+21),EN11*86400*$N11/1000-EO$8))</f>
        <v>250</v>
      </c>
    </row>
    <row r="12" spans="2:145" s="48" customFormat="1">
      <c r="B12" s="100" t="s">
        <v>145</v>
      </c>
      <c r="C12" s="94">
        <v>42826</v>
      </c>
      <c r="D12" s="94" t="s">
        <v>56</v>
      </c>
      <c r="E12" s="102" t="s">
        <v>31</v>
      </c>
      <c r="F12" s="96">
        <v>103</v>
      </c>
      <c r="G12" s="96">
        <v>4420</v>
      </c>
      <c r="H12" s="146">
        <v>0</v>
      </c>
      <c r="I12" s="96" t="s">
        <v>78</v>
      </c>
      <c r="J12" s="96">
        <v>26</v>
      </c>
      <c r="K12" s="87">
        <f>(G12/F12)+100</f>
        <v>142.91262135922329</v>
      </c>
      <c r="L12" s="83">
        <f t="shared" si="65"/>
        <v>12.199365527999987</v>
      </c>
      <c r="M12" s="84">
        <f t="shared" si="66"/>
        <v>130.71325583122331</v>
      </c>
      <c r="N12" s="150">
        <f t="shared" si="67"/>
        <v>130.71325583122331</v>
      </c>
      <c r="O12" s="85">
        <f t="shared" si="0"/>
        <v>5</v>
      </c>
      <c r="P12" s="3">
        <v>2.0046296296296295E-2</v>
      </c>
      <c r="Q12" s="4">
        <f t="shared" si="68"/>
        <v>154.39535909967873</v>
      </c>
      <c r="R12" s="3">
        <v>1.6689814814814817E-2</v>
      </c>
      <c r="S12" s="4">
        <f t="shared" ref="S12" si="119">IF(R12="",250,IF(R12*86400*$N12/1000-S$8&gt;250-(SQRT($N12)/$N12*320+21),250-(SQRT($N12)/$N12*320+21),R12*86400*$N12/1000-S$8))</f>
        <v>125.48851490862404</v>
      </c>
      <c r="T12" s="3">
        <v>1.5949074074074074E-2</v>
      </c>
      <c r="U12" s="4">
        <f t="shared" ref="U12" si="120">IF(T12="",250,IF(T12*86400*$N12/1000-U$8&gt;250-(SQRT($N12)/$N12*320+21),250-(SQRT($N12)/$N12*320+21),T12*86400*$N12/1000-U$8))</f>
        <v>132.62286653542571</v>
      </c>
      <c r="V12" s="3"/>
      <c r="W12" s="4">
        <f t="shared" ref="W12" si="121">IF(V12="",250,IF(V12*86400*$N12/1000-W$8&gt;250-(SQRT($N12)/$N12*320+21),250-(SQRT($N12)/$N12*320+21),V12*86400*$N12/1000-W$8))</f>
        <v>250</v>
      </c>
      <c r="X12" s="3"/>
      <c r="Y12" s="4">
        <f t="shared" si="4"/>
        <v>250</v>
      </c>
      <c r="Z12" s="3"/>
      <c r="AA12" s="4">
        <f t="shared" si="5"/>
        <v>250</v>
      </c>
      <c r="AB12" s="3"/>
      <c r="AC12" s="4">
        <f t="shared" si="6"/>
        <v>250</v>
      </c>
      <c r="AD12" s="3"/>
      <c r="AE12" s="4">
        <f t="shared" si="7"/>
        <v>250</v>
      </c>
      <c r="AF12" s="3"/>
      <c r="AG12" s="4">
        <f t="shared" si="8"/>
        <v>250</v>
      </c>
      <c r="AH12" s="3">
        <v>1.653935185185185E-2</v>
      </c>
      <c r="AI12" s="4">
        <f t="shared" si="9"/>
        <v>122.78924258281808</v>
      </c>
      <c r="AJ12" s="3"/>
      <c r="AK12" s="4">
        <f t="shared" si="10"/>
        <v>250</v>
      </c>
      <c r="AL12" s="3"/>
      <c r="AM12" s="4">
        <f t="shared" ref="AM12" si="122">IF(AL12="",250,IF(AL12*86400*$N12/1000-AM$8&gt;250-(SQRT($N12)/$N12*320+21),250-(SQRT($N12)/$N12*320+21),AL12*86400*$N12/1000-AM$8))</f>
        <v>250</v>
      </c>
      <c r="AN12" s="3">
        <v>1.9571759259259257E-2</v>
      </c>
      <c r="AO12" s="4">
        <f t="shared" si="12"/>
        <v>168.03611561059859</v>
      </c>
      <c r="AP12" s="3"/>
      <c r="AQ12" s="4">
        <f t="shared" ref="AQ12" si="123">IF(AP12="",250,IF(AP12*86400*$N12/1000-AQ$8&gt;250-(SQRT($N12)/$N12*320+21),250-(SQRT($N12)/$N12*320+21),AP12*86400*$N12/1000-AQ$8))</f>
        <v>250</v>
      </c>
      <c r="AR12" s="3"/>
      <c r="AS12" s="4">
        <f t="shared" si="14"/>
        <v>250</v>
      </c>
      <c r="AT12" s="3"/>
      <c r="AU12" s="4">
        <f t="shared" si="15"/>
        <v>250</v>
      </c>
      <c r="AV12" s="3"/>
      <c r="AW12" s="4">
        <f t="shared" si="16"/>
        <v>250</v>
      </c>
      <c r="AX12" s="3"/>
      <c r="AY12" s="4">
        <f t="shared" si="17"/>
        <v>250</v>
      </c>
      <c r="AZ12" s="3"/>
      <c r="BA12" s="4">
        <f t="shared" si="18"/>
        <v>250</v>
      </c>
      <c r="BB12" s="3"/>
      <c r="BC12" s="4">
        <f t="shared" si="19"/>
        <v>250</v>
      </c>
      <c r="BD12" s="3"/>
      <c r="BE12" s="4">
        <f t="shared" ref="BE12" si="124">IF(BD12="",250,IF(BD12*86400*$N12/1000-BE$8&gt;250-(SQRT($N12)/$N12*320+21),250-(SQRT($N12)/$N12*320+21),BD12*86400*$N12/1000-BE$8))</f>
        <v>250</v>
      </c>
      <c r="BF12" s="3"/>
      <c r="BG12" s="4">
        <f t="shared" ref="BG12" si="125">IF(BF12="",250,IF(BF12*86400*$N12/1000-BG$8&gt;250-(SQRT($N12)/$N12*320+21),250-(SQRT($N12)/$N12*320+21),BF12*86400*$N12/1000-BG$8))</f>
        <v>250</v>
      </c>
      <c r="BH12" s="3"/>
      <c r="BI12" s="4">
        <f t="shared" ref="BI12" si="126">IF(BH12="",250,IF(BH12*86400*$N12/1000-BI$8&gt;250-(SQRT($N12)/$N12*320+21),250-(SQRT($N12)/$N12*320+21),BH12*86400*$N12/1000-BI$8))</f>
        <v>250</v>
      </c>
      <c r="BJ12" s="3"/>
      <c r="BK12" s="4">
        <f t="shared" ref="BK12" si="127">IF(BJ12="",250,IF(BJ12*86400*$N12/1000-BK$8&gt;250-(SQRT($N12)/$N12*320+21),250-(SQRT($N12)/$N12*320+21),BJ12*86400*$N12/1000-BK$8))</f>
        <v>250</v>
      </c>
      <c r="BL12" s="3"/>
      <c r="BM12" s="4">
        <f t="shared" ref="BM12" si="128">IF(BL12="",250,IF(BL12*86400*$N12/1000-BM$8&gt;250-(SQRT($N12)/$N12*320+21),250-(SQRT($N12)/$N12*320+21),BL12*86400*$N12/1000-BM$8))</f>
        <v>250</v>
      </c>
      <c r="BN12" s="3"/>
      <c r="BO12" s="4">
        <f t="shared" ref="BO12" si="129">IF(BN12="",250,IF(BN12*86400*$N12/1000-BO$8&gt;250-(SQRT($N12)/$N12*320+21),250-(SQRT($N12)/$N12*320+21),BN12*86400*$N12/1000-BO$8))</f>
        <v>250</v>
      </c>
      <c r="BP12" s="3"/>
      <c r="BQ12" s="4">
        <f t="shared" ref="BQ12" si="130">IF(BP12="",250,IF(BP12*86400*$N12/1000-BQ$8&gt;250-(SQRT($N12)/$N12*320+21),250-(SQRT($N12)/$N12*320+21),BP12*86400*$N12/1000-BQ$8))</f>
        <v>250</v>
      </c>
      <c r="BR12" s="3"/>
      <c r="BS12" s="4">
        <f t="shared" ref="BS12" si="131">IF(BR12="",250,IF(BR12*86400*$N12/1000-BS$8&gt;250-(SQRT($N12)/$N12*320+21),250-(SQRT($N12)/$N12*320+21),BR12*86400*$N12/1000-BS$8))</f>
        <v>250</v>
      </c>
      <c r="BT12" s="3"/>
      <c r="BU12" s="4">
        <f t="shared" ref="BU12" si="132">IF(BT12="",250,IF(BT12*86400*$N12/1000-BU$8&gt;250-(SQRT($N12)/$N12*320+21),250-(SQRT($N12)/$N12*320+21),BT12*86400*$N12/1000-BU$8))</f>
        <v>250</v>
      </c>
      <c r="BV12" s="3"/>
      <c r="BW12" s="4">
        <f t="shared" ref="BW12" si="133">IF(BV12="",250,IF(BV12*86400*$N12/1000-BW$8&gt;250-(SQRT($N12)/$N12*320+21),250-(SQRT($N12)/$N12*320+21),BV12*86400*$N12/1000-BW$8))</f>
        <v>250</v>
      </c>
      <c r="BX12" s="3"/>
      <c r="BY12" s="4">
        <f t="shared" ref="BY12" si="134">IF(BX12="",250,IF(BX12*86400*$N12/1000-BY$8&gt;250-(SQRT($N12)/$N12*320+21),250-(SQRT($N12)/$N12*320+21),BX12*86400*$N12/1000-BY$8))</f>
        <v>250</v>
      </c>
      <c r="BZ12" s="3"/>
      <c r="CA12" s="4">
        <f t="shared" ref="CA12" si="135">IF(BZ12="",250,IF(BZ12*86400*$N12/1000-CA$8&gt;250-(SQRT($N12)/$N12*320+21),250-(SQRT($N12)/$N12*320+21),BZ12*86400*$N12/1000-CA$8))</f>
        <v>250</v>
      </c>
      <c r="CB12" s="3"/>
      <c r="CC12" s="4">
        <f t="shared" ref="CC12" si="136">IF(CB12="",250,IF(CB12*86400*$N12/1000-CC$8&gt;250-(SQRT($N12)/$N12*320+21),250-(SQRT($N12)/$N12*320+21),CB12*86400*$N12/1000-CC$8))</f>
        <v>250</v>
      </c>
      <c r="CD12" s="3"/>
      <c r="CE12" s="4">
        <f t="shared" ref="CE12" si="137">IF(CD12="",250,IF(CD12*86400*$N12/1000-CE$8&gt;250-(SQRT($N12)/$N12*320+21),250-(SQRT($N12)/$N12*320+21),CD12*86400*$N12/1000-CE$8))</f>
        <v>250</v>
      </c>
      <c r="CF12" s="3"/>
      <c r="CG12" s="4">
        <f t="shared" ref="CG12" si="138">IF(CF12="",250,IF(CF12*86400*$N12/1000-CG$8&gt;250-(SQRT($N12)/$N12*320+21),250-(SQRT($N12)/$N12*320+21),CF12*86400*$N12/1000-CG$8))</f>
        <v>250</v>
      </c>
      <c r="CH12" s="3"/>
      <c r="CI12" s="4">
        <f t="shared" ref="CI12" si="139">IF(CH12="",250,IF(CH12*86400*$N12/1000-CI$8&gt;250-(SQRT($N12)/$N12*320+21),250-(SQRT($N12)/$N12*320+21),CH12*86400*$N12/1000-CI$8))</f>
        <v>250</v>
      </c>
      <c r="CJ12" s="3"/>
      <c r="CK12" s="4">
        <f t="shared" ref="CK12" si="140">IF(CJ12="",250,IF(CJ12*86400*$N12/1000-CK$8&gt;250-(SQRT($N12)/$N12*320+21),250-(SQRT($N12)/$N12*320+21),CJ12*86400*$N12/1000-CK$8))</f>
        <v>250</v>
      </c>
      <c r="CL12" s="3"/>
      <c r="CM12" s="4">
        <f t="shared" ref="CM12" si="141">IF(CL12="",250,IF(CL12*86400*$N12/1000-CM$8&gt;250-(SQRT($N12)/$N12*320+21),250-(SQRT($N12)/$N12*320+21),CL12*86400*$N12/1000-CM$8))</f>
        <v>250</v>
      </c>
      <c r="CN12" s="3"/>
      <c r="CO12" s="4">
        <f t="shared" ref="CO12" si="142">IF(CN12="",250,IF(CN12*86400*$N12/1000-CO$8&gt;250-(SQRT($N12)/$N12*320+21),250-(SQRT($N12)/$N12*320+21),CN12*86400*$N12/1000-CO$8))</f>
        <v>250</v>
      </c>
      <c r="CP12" s="3"/>
      <c r="CQ12" s="4">
        <f t="shared" ref="CQ12" si="143">IF(CP12="",250,IF(CP12*86400*$N12/1000-CQ$8&gt;250-(SQRT($N12)/$N12*320+21),250-(SQRT($N12)/$N12*320+21),CP12*86400*$N12/1000-CQ$8))</f>
        <v>250</v>
      </c>
      <c r="CR12" s="3"/>
      <c r="CS12" s="4">
        <f t="shared" ref="CS12" si="144">IF(CR12="",250,IF(CR12*86400*$N12/1000-CS$8&gt;250-(SQRT($N12)/$N12*320+21),250-(SQRT($N12)/$N12*320+21),CR12*86400*$N12/1000-CS$8))</f>
        <v>250</v>
      </c>
      <c r="CT12" s="3"/>
      <c r="CU12" s="4">
        <f t="shared" ref="CU12" si="145">IF(CT12="",250,IF(CT12*86400*$N12/1000-CU$8&gt;250-(SQRT($N12)/$N12*320+21),250-(SQRT($N12)/$N12*320+21),CT12*86400*$N12/1000-CU$8))</f>
        <v>250</v>
      </c>
      <c r="CV12" s="3"/>
      <c r="CW12" s="4">
        <f t="shared" ref="CW12" si="146">IF(CV12="",250,IF(CV12*86400*$N12/1000-CW$8&gt;250-(SQRT($N12)/$N12*320+21),250-(SQRT($N12)/$N12*320+21),CV12*86400*$N12/1000-CW$8))</f>
        <v>250</v>
      </c>
      <c r="CX12" s="3"/>
      <c r="CY12" s="4">
        <f t="shared" ref="CY12" si="147">IF(CX12="",250,IF(CX12*86400*$N12/1000-CY$8&gt;250-(SQRT($N12)/$N12*320+21),250-(SQRT($N12)/$N12*320+21),CX12*86400*$N12/1000-CY$8))</f>
        <v>250</v>
      </c>
      <c r="CZ12" s="3"/>
      <c r="DA12" s="4">
        <f t="shared" ref="DA12" si="148">IF(CZ12="",250,IF(CZ12*86400*$N12/1000-DA$8&gt;250-(SQRT($N12)/$N12*320+21),250-(SQRT($N12)/$N12*320+21),CZ12*86400*$N12/1000-DA$8))</f>
        <v>250</v>
      </c>
      <c r="DB12" s="3"/>
      <c r="DC12" s="4">
        <f t="shared" ref="DC12" si="149">IF(DB12="",250,IF(DB12*86400*$N12/1000-DC$8&gt;250-(SQRT($N12)/$N12*320+21),250-(SQRT($N12)/$N12*320+21),DB12*86400*$N12/1000-DC$8))</f>
        <v>250</v>
      </c>
      <c r="DD12" s="3"/>
      <c r="DE12" s="4">
        <f t="shared" ref="DE12" si="150">IF(DD12="",250,IF(DD12*86400*$N12/1000-DE$8&gt;250-(SQRT($N12)/$N12*320+21),250-(SQRT($N12)/$N12*320+21),DD12*86400*$N12/1000-DE$8))</f>
        <v>250</v>
      </c>
      <c r="DF12" s="3"/>
      <c r="DG12" s="4">
        <f t="shared" ref="DG12" si="151">IF(DF12="",250,IF(DF12*86400*$N12/1000-DG$8&gt;250-(SQRT($N12)/$N12*320+21),250-(SQRT($N12)/$N12*320+21),DF12*86400*$N12/1000-DG$8))</f>
        <v>250</v>
      </c>
      <c r="DH12" s="3"/>
      <c r="DI12" s="4">
        <f t="shared" ref="DI12" si="152">IF(DH12="",250,IF(DH12*86400*$N12/1000-DI$8&gt;250-(SQRT($N12)/$N12*320+21),250-(SQRT($N12)/$N12*320+21),DH12*86400*$N12/1000-DI$8))</f>
        <v>250</v>
      </c>
      <c r="DJ12" s="3"/>
      <c r="DK12" s="4">
        <f t="shared" ref="DK12" si="153">IF(DJ12="",250,IF(DJ12*86400*$N12/1000-DK$8&gt;250-(SQRT($N12)/$N12*320+21),250-(SQRT($N12)/$N12*320+21),DJ12*86400*$N12/1000-DK$8))</f>
        <v>250</v>
      </c>
      <c r="DL12" s="3"/>
      <c r="DM12" s="4">
        <f t="shared" ref="DM12" si="154">IF(DL12="",250,IF(DL12*86400*$N12/1000-DM$8&gt;250-(SQRT($N12)/$N12*320+21),250-(SQRT($N12)/$N12*320+21),DL12*86400*$N12/1000-DM$8))</f>
        <v>250</v>
      </c>
      <c r="DN12" s="3"/>
      <c r="DO12" s="4">
        <f t="shared" ref="DO12" si="155">IF(DN12="",250,IF(DN12*86400*$N12/1000-DO$8&gt;250-(SQRT($N12)/$N12*320+21),250-(SQRT($N12)/$N12*320+21),DN12*86400*$N12/1000-DO$8))</f>
        <v>250</v>
      </c>
      <c r="DP12" s="3"/>
      <c r="DQ12" s="4">
        <f t="shared" ref="DQ12" si="156">IF(DP12="",250,IF(DP12*86400*$N12/1000-DQ$8&gt;250-(SQRT($N12)/$N12*320+21),250-(SQRT($N12)/$N12*320+21),DP12*86400*$N12/1000-DQ$8))</f>
        <v>250</v>
      </c>
      <c r="DR12" s="3"/>
      <c r="DS12" s="4">
        <f t="shared" ref="DS12" si="157">IF(DR12="",250,IF(DR12*86400*$N12/1000-DS$8&gt;250-(SQRT($N12)/$N12*320+21),250-(SQRT($N12)/$N12*320+21),DR12*86400*$N12/1000-DS$8))</f>
        <v>250</v>
      </c>
      <c r="DT12" s="3"/>
      <c r="DU12" s="4">
        <f t="shared" ref="DU12" si="158">IF(DT12="",250,IF(DT12*86400*$N12/1000-DU$8&gt;250-(SQRT($N12)/$N12*320+21),250-(SQRT($N12)/$N12*320+21),DT12*86400*$N12/1000-DU$8))</f>
        <v>250</v>
      </c>
      <c r="DV12" s="3"/>
      <c r="DW12" s="4">
        <f t="shared" ref="DW12" si="159">IF(DV12="",250,IF(DV12*86400*$N12/1000-DW$8&gt;250-(SQRT($N12)/$N12*320+21),250-(SQRT($N12)/$N12*320+21),DV12*86400*$N12/1000-DW$8))</f>
        <v>250</v>
      </c>
      <c r="DX12" s="3"/>
      <c r="DY12" s="4">
        <f t="shared" ref="DY12" si="160">IF(DX12="",250,IF(DX12*86400*$N12/1000-DY$8&gt;250-(SQRT($N12)/$N12*320+21),250-(SQRT($N12)/$N12*320+21),DX12*86400*$N12/1000-DY$8))</f>
        <v>250</v>
      </c>
      <c r="DZ12" s="3"/>
      <c r="EA12" s="4">
        <f t="shared" ref="EA12" si="161">IF(DZ12="",250,IF(DZ12*86400*$N12/1000-EA$8&gt;250-(SQRT($N12)/$N12*320+21),250-(SQRT($N12)/$N12*320+21),DZ12*86400*$N12/1000-EA$8))</f>
        <v>250</v>
      </c>
      <c r="EB12" s="3"/>
      <c r="EC12" s="4">
        <f t="shared" ref="EC12" si="162">IF(EB12="",250,IF(EB12*86400*$N12/1000-EC$8&gt;250-(SQRT($N12)/$N12*320+21),250-(SQRT($N12)/$N12*320+21),EB12*86400*$N12/1000-EC$8))</f>
        <v>250</v>
      </c>
      <c r="ED12" s="3"/>
      <c r="EE12" s="4">
        <f t="shared" ref="EE12" si="163">IF(ED12="",250,IF(ED12*86400*$N12/1000-EE$8&gt;250-(SQRT($N12)/$N12*320+21),250-(SQRT($N12)/$N12*320+21),ED12*86400*$N12/1000-EE$8))</f>
        <v>250</v>
      </c>
      <c r="EF12" s="3"/>
      <c r="EG12" s="4">
        <f t="shared" ref="EG12" si="164">IF(EF12="",250,IF(EF12*86400*$N12/1000-EG$8&gt;250-(SQRT($N12)/$N12*320+21),250-(SQRT($N12)/$N12*320+21),EF12*86400*$N12/1000-EG$8))</f>
        <v>250</v>
      </c>
      <c r="EH12" s="3"/>
      <c r="EI12" s="4">
        <f t="shared" ref="EI12" si="165">IF(EH12="",250,IF(EH12*86400*$N12/1000-EI$8&gt;250-(SQRT($N12)/$N12*320+21),250-(SQRT($N12)/$N12*320+21),EH12*86400*$N12/1000-EI$8))</f>
        <v>250</v>
      </c>
      <c r="EJ12" s="3"/>
      <c r="EK12" s="4">
        <f t="shared" ref="EK12" si="166">IF(EJ12="",250,IF(EJ12*86400*$N12/1000-EK$8&gt;250-(SQRT($N12)/$N12*320+21),250-(SQRT($N12)/$N12*320+21),EJ12*86400*$N12/1000-EK$8))</f>
        <v>250</v>
      </c>
      <c r="EL12" s="3"/>
      <c r="EM12" s="4">
        <f t="shared" ref="EM12" si="167">IF(EL12="",250,IF(EL12*86400*$N12/1000-EM$8&gt;250-(SQRT($N12)/$N12*320+21),250-(SQRT($N12)/$N12*320+21),EL12*86400*$N12/1000-EM$8))</f>
        <v>250</v>
      </c>
      <c r="EN12" s="3"/>
      <c r="EO12" s="75">
        <f t="shared" ref="EO12" si="168">IF(EN12="",250,IF(EN12*86400*$N12/1000-EO$8&gt;250-(SQRT($N12)/$N12*320+21),250-(SQRT($N12)/$N12*320+21),EN12*86400*$N12/1000-EO$8))</f>
        <v>250</v>
      </c>
    </row>
    <row r="13" spans="2:145" s="48" customFormat="1">
      <c r="B13" s="100" t="s">
        <v>75</v>
      </c>
      <c r="C13" s="94">
        <v>42847</v>
      </c>
      <c r="D13" s="102" t="s">
        <v>56</v>
      </c>
      <c r="E13" s="102" t="s">
        <v>31</v>
      </c>
      <c r="F13" s="96">
        <v>195</v>
      </c>
      <c r="G13" s="96">
        <v>6670</v>
      </c>
      <c r="H13" s="146">
        <v>0</v>
      </c>
      <c r="I13" s="96" t="s">
        <v>91</v>
      </c>
      <c r="J13" s="96">
        <v>27</v>
      </c>
      <c r="K13" s="87">
        <f>(G13/F13)+100</f>
        <v>134.2051282051282</v>
      </c>
      <c r="L13" s="83">
        <f t="shared" si="65"/>
        <v>45.67150785299998</v>
      </c>
      <c r="M13" s="84">
        <f t="shared" si="66"/>
        <v>88.533620352128224</v>
      </c>
      <c r="N13" s="150">
        <f t="shared" si="67"/>
        <v>88.533620352128224</v>
      </c>
      <c r="O13" s="85">
        <f t="shared" si="0"/>
        <v>6</v>
      </c>
      <c r="P13" s="3">
        <v>2.6655092592592591E-2</v>
      </c>
      <c r="Q13" s="4">
        <f t="shared" si="68"/>
        <v>131.89292767095128</v>
      </c>
      <c r="R13" s="3">
        <v>2.4282407407407409E-2</v>
      </c>
      <c r="S13" s="4">
        <f t="shared" ref="S13" si="169">IF(R13="",250,IF(R13*86400*$N13/1000-S$8&gt;250-(SQRT($N13)/$N13*320+21),250-(SQRT($N13)/$N13*320+21),R13*86400*$N13/1000-S$8))</f>
        <v>122.743535498765</v>
      </c>
      <c r="T13" s="3">
        <v>2.3194444444444445E-2</v>
      </c>
      <c r="U13" s="4">
        <f t="shared" ref="U13" si="170">IF(T13="",250,IF(T13*86400*$N13/1000-U$8&gt;250-(SQRT($N13)/$N13*320+21),250-(SQRT($N13)/$N13*320+21),T13*86400*$N13/1000-U$8))</f>
        <v>129.92137518566497</v>
      </c>
      <c r="V13" s="3"/>
      <c r="W13" s="4">
        <f t="shared" ref="W13" si="171">IF(V13="",250,IF(V13*86400*$N13/1000-W$8&gt;250-(SQRT($N13)/$N13*320+21),250-(SQRT($N13)/$N13*320+21),V13*86400*$N13/1000-W$8))</f>
        <v>250</v>
      </c>
      <c r="X13" s="3">
        <v>2.3993055555555556E-2</v>
      </c>
      <c r="Y13" s="4">
        <f t="shared" si="4"/>
        <v>130.53019498996181</v>
      </c>
      <c r="Z13" s="3">
        <v>2.2615740740740742E-2</v>
      </c>
      <c r="AA13" s="4">
        <f t="shared" si="5"/>
        <v>125.99469416805854</v>
      </c>
      <c r="AB13" s="3"/>
      <c r="AC13" s="4">
        <f t="shared" si="6"/>
        <v>250</v>
      </c>
      <c r="AD13" s="3">
        <v>3.0439814814814819E-2</v>
      </c>
      <c r="AE13" s="4">
        <f t="shared" si="7"/>
        <v>184.84342152609725</v>
      </c>
      <c r="AF13" s="3"/>
      <c r="AG13" s="4">
        <f t="shared" si="8"/>
        <v>250</v>
      </c>
      <c r="AH13" s="3"/>
      <c r="AI13" s="4">
        <f t="shared" si="9"/>
        <v>250</v>
      </c>
      <c r="AJ13" s="3"/>
      <c r="AK13" s="4">
        <f t="shared" si="10"/>
        <v>250</v>
      </c>
      <c r="AL13" s="3"/>
      <c r="AM13" s="4">
        <f t="shared" ref="AM13" si="172">IF(AL13="",250,IF(AL13*86400*$N13/1000-AM$8&gt;250-(SQRT($N13)/$N13*320+21),250-(SQRT($N13)/$N13*320+21),AL13*86400*$N13/1000-AM$8))</f>
        <v>250</v>
      </c>
      <c r="AN13" s="3"/>
      <c r="AO13" s="4">
        <f t="shared" si="12"/>
        <v>250</v>
      </c>
      <c r="AP13" s="3"/>
      <c r="AQ13" s="4">
        <f t="shared" ref="AQ13" si="173">IF(AP13="",250,IF(AP13*86400*$N13/1000-AQ$8&gt;250-(SQRT($N13)/$N13*320+21),250-(SQRT($N13)/$N13*320+21),AP13*86400*$N13/1000-AQ$8))</f>
        <v>250</v>
      </c>
      <c r="AR13" s="3"/>
      <c r="AS13" s="4">
        <f t="shared" si="14"/>
        <v>250</v>
      </c>
      <c r="AT13" s="3"/>
      <c r="AU13" s="4">
        <f t="shared" si="15"/>
        <v>250</v>
      </c>
      <c r="AV13" s="3"/>
      <c r="AW13" s="4">
        <f t="shared" si="16"/>
        <v>250</v>
      </c>
      <c r="AX13" s="3"/>
      <c r="AY13" s="4">
        <f t="shared" si="17"/>
        <v>250</v>
      </c>
      <c r="AZ13" s="3"/>
      <c r="BA13" s="4">
        <f t="shared" si="18"/>
        <v>250</v>
      </c>
      <c r="BB13" s="3"/>
      <c r="BC13" s="4">
        <f t="shared" si="19"/>
        <v>250</v>
      </c>
      <c r="BD13" s="3"/>
      <c r="BE13" s="4">
        <f t="shared" ref="BE13" si="174">IF(BD13="",250,IF(BD13*86400*$N13/1000-BE$8&gt;250-(SQRT($N13)/$N13*320+21),250-(SQRT($N13)/$N13*320+21),BD13*86400*$N13/1000-BE$8))</f>
        <v>250</v>
      </c>
      <c r="BF13" s="3"/>
      <c r="BG13" s="4">
        <f t="shared" ref="BG13" si="175">IF(BF13="",250,IF(BF13*86400*$N13/1000-BG$8&gt;250-(SQRT($N13)/$N13*320+21),250-(SQRT($N13)/$N13*320+21),BF13*86400*$N13/1000-BG$8))</f>
        <v>250</v>
      </c>
      <c r="BH13" s="3"/>
      <c r="BI13" s="4">
        <f t="shared" ref="BI13" si="176">IF(BH13="",250,IF(BH13*86400*$N13/1000-BI$8&gt;250-(SQRT($N13)/$N13*320+21),250-(SQRT($N13)/$N13*320+21),BH13*86400*$N13/1000-BI$8))</f>
        <v>250</v>
      </c>
      <c r="BJ13" s="3"/>
      <c r="BK13" s="4">
        <f t="shared" ref="BK13" si="177">IF(BJ13="",250,IF(BJ13*86400*$N13/1000-BK$8&gt;250-(SQRT($N13)/$N13*320+21),250-(SQRT($N13)/$N13*320+21),BJ13*86400*$N13/1000-BK$8))</f>
        <v>250</v>
      </c>
      <c r="BL13" s="3"/>
      <c r="BM13" s="4">
        <f t="shared" ref="BM13" si="178">IF(BL13="",250,IF(BL13*86400*$N13/1000-BM$8&gt;250-(SQRT($N13)/$N13*320+21),250-(SQRT($N13)/$N13*320+21),BL13*86400*$N13/1000-BM$8))</f>
        <v>250</v>
      </c>
      <c r="BN13" s="3"/>
      <c r="BO13" s="4">
        <f t="shared" ref="BO13" si="179">IF(BN13="",250,IF(BN13*86400*$N13/1000-BO$8&gt;250-(SQRT($N13)/$N13*320+21),250-(SQRT($N13)/$N13*320+21),BN13*86400*$N13/1000-BO$8))</f>
        <v>250</v>
      </c>
      <c r="BP13" s="3"/>
      <c r="BQ13" s="4">
        <f t="shared" ref="BQ13" si="180">IF(BP13="",250,IF(BP13*86400*$N13/1000-BQ$8&gt;250-(SQRT($N13)/$N13*320+21),250-(SQRT($N13)/$N13*320+21),BP13*86400*$N13/1000-BQ$8))</f>
        <v>250</v>
      </c>
      <c r="BR13" s="3"/>
      <c r="BS13" s="4">
        <f t="shared" ref="BS13" si="181">IF(BR13="",250,IF(BR13*86400*$N13/1000-BS$8&gt;250-(SQRT($N13)/$N13*320+21),250-(SQRT($N13)/$N13*320+21),BR13*86400*$N13/1000-BS$8))</f>
        <v>250</v>
      </c>
      <c r="BT13" s="3"/>
      <c r="BU13" s="4">
        <f t="shared" ref="BU13" si="182">IF(BT13="",250,IF(BT13*86400*$N13/1000-BU$8&gt;250-(SQRT($N13)/$N13*320+21),250-(SQRT($N13)/$N13*320+21),BT13*86400*$N13/1000-BU$8))</f>
        <v>250</v>
      </c>
      <c r="BV13" s="3"/>
      <c r="BW13" s="4">
        <f t="shared" ref="BW13" si="183">IF(BV13="",250,IF(BV13*86400*$N13/1000-BW$8&gt;250-(SQRT($N13)/$N13*320+21),250-(SQRT($N13)/$N13*320+21),BV13*86400*$N13/1000-BW$8))</f>
        <v>250</v>
      </c>
      <c r="BX13" s="3"/>
      <c r="BY13" s="4">
        <f t="shared" ref="BY13" si="184">IF(BX13="",250,IF(BX13*86400*$N13/1000-BY$8&gt;250-(SQRT($N13)/$N13*320+21),250-(SQRT($N13)/$N13*320+21),BX13*86400*$N13/1000-BY$8))</f>
        <v>250</v>
      </c>
      <c r="BZ13" s="3"/>
      <c r="CA13" s="4">
        <f t="shared" ref="CA13" si="185">IF(BZ13="",250,IF(BZ13*86400*$N13/1000-CA$8&gt;250-(SQRT($N13)/$N13*320+21),250-(SQRT($N13)/$N13*320+21),BZ13*86400*$N13/1000-CA$8))</f>
        <v>250</v>
      </c>
      <c r="CB13" s="3"/>
      <c r="CC13" s="4">
        <f t="shared" ref="CC13" si="186">IF(CB13="",250,IF(CB13*86400*$N13/1000-CC$8&gt;250-(SQRT($N13)/$N13*320+21),250-(SQRT($N13)/$N13*320+21),CB13*86400*$N13/1000-CC$8))</f>
        <v>250</v>
      </c>
      <c r="CD13" s="3"/>
      <c r="CE13" s="4">
        <f t="shared" ref="CE13" si="187">IF(CD13="",250,IF(CD13*86400*$N13/1000-CE$8&gt;250-(SQRT($N13)/$N13*320+21),250-(SQRT($N13)/$N13*320+21),CD13*86400*$N13/1000-CE$8))</f>
        <v>250</v>
      </c>
      <c r="CF13" s="3"/>
      <c r="CG13" s="4">
        <f t="shared" ref="CG13" si="188">IF(CF13="",250,IF(CF13*86400*$N13/1000-CG$8&gt;250-(SQRT($N13)/$N13*320+21),250-(SQRT($N13)/$N13*320+21),CF13*86400*$N13/1000-CG$8))</f>
        <v>250</v>
      </c>
      <c r="CH13" s="3"/>
      <c r="CI13" s="4">
        <f t="shared" ref="CI13" si="189">IF(CH13="",250,IF(CH13*86400*$N13/1000-CI$8&gt;250-(SQRT($N13)/$N13*320+21),250-(SQRT($N13)/$N13*320+21),CH13*86400*$N13/1000-CI$8))</f>
        <v>250</v>
      </c>
      <c r="CJ13" s="3"/>
      <c r="CK13" s="4">
        <f t="shared" ref="CK13" si="190">IF(CJ13="",250,IF(CJ13*86400*$N13/1000-CK$8&gt;250-(SQRT($N13)/$N13*320+21),250-(SQRT($N13)/$N13*320+21),CJ13*86400*$N13/1000-CK$8))</f>
        <v>250</v>
      </c>
      <c r="CL13" s="3"/>
      <c r="CM13" s="4">
        <f t="shared" ref="CM13" si="191">IF(CL13="",250,IF(CL13*86400*$N13/1000-CM$8&gt;250-(SQRT($N13)/$N13*320+21),250-(SQRT($N13)/$N13*320+21),CL13*86400*$N13/1000-CM$8))</f>
        <v>250</v>
      </c>
      <c r="CN13" s="3"/>
      <c r="CO13" s="4">
        <f t="shared" ref="CO13" si="192">IF(CN13="",250,IF(CN13*86400*$N13/1000-CO$8&gt;250-(SQRT($N13)/$N13*320+21),250-(SQRT($N13)/$N13*320+21),CN13*86400*$N13/1000-CO$8))</f>
        <v>250</v>
      </c>
      <c r="CP13" s="3"/>
      <c r="CQ13" s="4">
        <f t="shared" ref="CQ13" si="193">IF(CP13="",250,IF(CP13*86400*$N13/1000-CQ$8&gt;250-(SQRT($N13)/$N13*320+21),250-(SQRT($N13)/$N13*320+21),CP13*86400*$N13/1000-CQ$8))</f>
        <v>250</v>
      </c>
      <c r="CR13" s="3"/>
      <c r="CS13" s="4">
        <f t="shared" ref="CS13" si="194">IF(CR13="",250,IF(CR13*86400*$N13/1000-CS$8&gt;250-(SQRT($N13)/$N13*320+21),250-(SQRT($N13)/$N13*320+21),CR13*86400*$N13/1000-CS$8))</f>
        <v>250</v>
      </c>
      <c r="CT13" s="3"/>
      <c r="CU13" s="4">
        <f t="shared" ref="CU13" si="195">IF(CT13="",250,IF(CT13*86400*$N13/1000-CU$8&gt;250-(SQRT($N13)/$N13*320+21),250-(SQRT($N13)/$N13*320+21),CT13*86400*$N13/1000-CU$8))</f>
        <v>250</v>
      </c>
      <c r="CV13" s="3"/>
      <c r="CW13" s="4">
        <f t="shared" ref="CW13" si="196">IF(CV13="",250,IF(CV13*86400*$N13/1000-CW$8&gt;250-(SQRT($N13)/$N13*320+21),250-(SQRT($N13)/$N13*320+21),CV13*86400*$N13/1000-CW$8))</f>
        <v>250</v>
      </c>
      <c r="CX13" s="3"/>
      <c r="CY13" s="4">
        <f t="shared" ref="CY13" si="197">IF(CX13="",250,IF(CX13*86400*$N13/1000-CY$8&gt;250-(SQRT($N13)/$N13*320+21),250-(SQRT($N13)/$N13*320+21),CX13*86400*$N13/1000-CY$8))</f>
        <v>250</v>
      </c>
      <c r="CZ13" s="3"/>
      <c r="DA13" s="4">
        <f t="shared" ref="DA13" si="198">IF(CZ13="",250,IF(CZ13*86400*$N13/1000-DA$8&gt;250-(SQRT($N13)/$N13*320+21),250-(SQRT($N13)/$N13*320+21),CZ13*86400*$N13/1000-DA$8))</f>
        <v>250</v>
      </c>
      <c r="DB13" s="3"/>
      <c r="DC13" s="4">
        <f t="shared" ref="DC13" si="199">IF(DB13="",250,IF(DB13*86400*$N13/1000-DC$8&gt;250-(SQRT($N13)/$N13*320+21),250-(SQRT($N13)/$N13*320+21),DB13*86400*$N13/1000-DC$8))</f>
        <v>250</v>
      </c>
      <c r="DD13" s="3"/>
      <c r="DE13" s="4">
        <f t="shared" ref="DE13" si="200">IF(DD13="",250,IF(DD13*86400*$N13/1000-DE$8&gt;250-(SQRT($N13)/$N13*320+21),250-(SQRT($N13)/$N13*320+21),DD13*86400*$N13/1000-DE$8))</f>
        <v>250</v>
      </c>
      <c r="DF13" s="3"/>
      <c r="DG13" s="4">
        <f t="shared" ref="DG13" si="201">IF(DF13="",250,IF(DF13*86400*$N13/1000-DG$8&gt;250-(SQRT($N13)/$N13*320+21),250-(SQRT($N13)/$N13*320+21),DF13*86400*$N13/1000-DG$8))</f>
        <v>250</v>
      </c>
      <c r="DH13" s="3"/>
      <c r="DI13" s="4">
        <f t="shared" ref="DI13" si="202">IF(DH13="",250,IF(DH13*86400*$N13/1000-DI$8&gt;250-(SQRT($N13)/$N13*320+21),250-(SQRT($N13)/$N13*320+21),DH13*86400*$N13/1000-DI$8))</f>
        <v>250</v>
      </c>
      <c r="DJ13" s="3"/>
      <c r="DK13" s="4">
        <f t="shared" ref="DK13" si="203">IF(DJ13="",250,IF(DJ13*86400*$N13/1000-DK$8&gt;250-(SQRT($N13)/$N13*320+21),250-(SQRT($N13)/$N13*320+21),DJ13*86400*$N13/1000-DK$8))</f>
        <v>250</v>
      </c>
      <c r="DL13" s="3"/>
      <c r="DM13" s="4">
        <f t="shared" ref="DM13" si="204">IF(DL13="",250,IF(DL13*86400*$N13/1000-DM$8&gt;250-(SQRT($N13)/$N13*320+21),250-(SQRT($N13)/$N13*320+21),DL13*86400*$N13/1000-DM$8))</f>
        <v>250</v>
      </c>
      <c r="DN13" s="3"/>
      <c r="DO13" s="4">
        <f t="shared" ref="DO13" si="205">IF(DN13="",250,IF(DN13*86400*$N13/1000-DO$8&gt;250-(SQRT($N13)/$N13*320+21),250-(SQRT($N13)/$N13*320+21),DN13*86400*$N13/1000-DO$8))</f>
        <v>250</v>
      </c>
      <c r="DP13" s="3"/>
      <c r="DQ13" s="4">
        <f t="shared" ref="DQ13" si="206">IF(DP13="",250,IF(DP13*86400*$N13/1000-DQ$8&gt;250-(SQRT($N13)/$N13*320+21),250-(SQRT($N13)/$N13*320+21),DP13*86400*$N13/1000-DQ$8))</f>
        <v>250</v>
      </c>
      <c r="DR13" s="3"/>
      <c r="DS13" s="4">
        <f t="shared" ref="DS13" si="207">IF(DR13="",250,IF(DR13*86400*$N13/1000-DS$8&gt;250-(SQRT($N13)/$N13*320+21),250-(SQRT($N13)/$N13*320+21),DR13*86400*$N13/1000-DS$8))</f>
        <v>250</v>
      </c>
      <c r="DT13" s="3"/>
      <c r="DU13" s="4">
        <f t="shared" ref="DU13" si="208">IF(DT13="",250,IF(DT13*86400*$N13/1000-DU$8&gt;250-(SQRT($N13)/$N13*320+21),250-(SQRT($N13)/$N13*320+21),DT13*86400*$N13/1000-DU$8))</f>
        <v>250</v>
      </c>
      <c r="DV13" s="3"/>
      <c r="DW13" s="4">
        <f t="shared" ref="DW13" si="209">IF(DV13="",250,IF(DV13*86400*$N13/1000-DW$8&gt;250-(SQRT($N13)/$N13*320+21),250-(SQRT($N13)/$N13*320+21),DV13*86400*$N13/1000-DW$8))</f>
        <v>250</v>
      </c>
      <c r="DX13" s="3"/>
      <c r="DY13" s="4">
        <f t="shared" ref="DY13" si="210">IF(DX13="",250,IF(DX13*86400*$N13/1000-DY$8&gt;250-(SQRT($N13)/$N13*320+21),250-(SQRT($N13)/$N13*320+21),DX13*86400*$N13/1000-DY$8))</f>
        <v>250</v>
      </c>
      <c r="DZ13" s="3"/>
      <c r="EA13" s="4">
        <f t="shared" ref="EA13" si="211">IF(DZ13="",250,IF(DZ13*86400*$N13/1000-EA$8&gt;250-(SQRT($N13)/$N13*320+21),250-(SQRT($N13)/$N13*320+21),DZ13*86400*$N13/1000-EA$8))</f>
        <v>250</v>
      </c>
      <c r="EB13" s="3"/>
      <c r="EC13" s="4">
        <f t="shared" ref="EC13" si="212">IF(EB13="",250,IF(EB13*86400*$N13/1000-EC$8&gt;250-(SQRT($N13)/$N13*320+21),250-(SQRT($N13)/$N13*320+21),EB13*86400*$N13/1000-EC$8))</f>
        <v>250</v>
      </c>
      <c r="ED13" s="3"/>
      <c r="EE13" s="4">
        <f t="shared" ref="EE13" si="213">IF(ED13="",250,IF(ED13*86400*$N13/1000-EE$8&gt;250-(SQRT($N13)/$N13*320+21),250-(SQRT($N13)/$N13*320+21),ED13*86400*$N13/1000-EE$8))</f>
        <v>250</v>
      </c>
      <c r="EF13" s="3"/>
      <c r="EG13" s="4">
        <f t="shared" ref="EG13" si="214">IF(EF13="",250,IF(EF13*86400*$N13/1000-EG$8&gt;250-(SQRT($N13)/$N13*320+21),250-(SQRT($N13)/$N13*320+21),EF13*86400*$N13/1000-EG$8))</f>
        <v>250</v>
      </c>
      <c r="EH13" s="3"/>
      <c r="EI13" s="4">
        <f t="shared" ref="EI13" si="215">IF(EH13="",250,IF(EH13*86400*$N13/1000-EI$8&gt;250-(SQRT($N13)/$N13*320+21),250-(SQRT($N13)/$N13*320+21),EH13*86400*$N13/1000-EI$8))</f>
        <v>250</v>
      </c>
      <c r="EJ13" s="3"/>
      <c r="EK13" s="4">
        <f t="shared" ref="EK13" si="216">IF(EJ13="",250,IF(EJ13*86400*$N13/1000-EK$8&gt;250-(SQRT($N13)/$N13*320+21),250-(SQRT($N13)/$N13*320+21),EJ13*86400*$N13/1000-EK$8))</f>
        <v>250</v>
      </c>
      <c r="EL13" s="3"/>
      <c r="EM13" s="4">
        <f t="shared" ref="EM13" si="217">IF(EL13="",250,IF(EL13*86400*$N13/1000-EM$8&gt;250-(SQRT($N13)/$N13*320+21),250-(SQRT($N13)/$N13*320+21),EL13*86400*$N13/1000-EM$8))</f>
        <v>250</v>
      </c>
      <c r="EN13" s="3"/>
      <c r="EO13" s="75">
        <f t="shared" ref="EO13" si="218">IF(EN13="",250,IF(EN13*86400*$N13/1000-EO$8&gt;250-(SQRT($N13)/$N13*320+21),250-(SQRT($N13)/$N13*320+21),EN13*86400*$N13/1000-EO$8))</f>
        <v>250</v>
      </c>
    </row>
    <row r="14" spans="2:145" s="48" customFormat="1">
      <c r="B14" s="100" t="s">
        <v>151</v>
      </c>
      <c r="C14" s="94">
        <v>43226</v>
      </c>
      <c r="D14" s="94" t="s">
        <v>56</v>
      </c>
      <c r="E14" s="101" t="s">
        <v>31</v>
      </c>
      <c r="F14" s="95">
        <v>103</v>
      </c>
      <c r="G14" s="95">
        <v>4420</v>
      </c>
      <c r="H14" s="146">
        <v>0</v>
      </c>
      <c r="I14" s="95" t="s">
        <v>153</v>
      </c>
      <c r="J14" s="86">
        <v>26</v>
      </c>
      <c r="K14" s="87">
        <f t="shared" ref="K14:K35" si="219">(G14/F14)+100</f>
        <v>142.91262135922329</v>
      </c>
      <c r="L14" s="83">
        <f t="shared" si="65"/>
        <v>12.199365527999987</v>
      </c>
      <c r="M14" s="84">
        <f t="shared" si="66"/>
        <v>130.71325583122331</v>
      </c>
      <c r="N14" s="150">
        <f t="shared" si="67"/>
        <v>130.71325583122331</v>
      </c>
      <c r="O14" s="85">
        <f t="shared" si="0"/>
        <v>4</v>
      </c>
      <c r="P14" s="3">
        <v>1.8356481481481481E-2</v>
      </c>
      <c r="Q14" s="4">
        <f t="shared" si="68"/>
        <v>135.31122374832017</v>
      </c>
      <c r="R14" s="3">
        <v>1.6793981481481483E-2</v>
      </c>
      <c r="S14" s="4">
        <f t="shared" ref="S14" si="220">IF(R14="",250,IF(R14*86400*$N14/1000-S$8&gt;250-(SQRT($N14)/$N14*320+21),250-(SQRT($N14)/$N14*320+21),R14*86400*$N14/1000-S$8))</f>
        <v>126.66493421110502</v>
      </c>
      <c r="T14" s="3">
        <v>1.5173611111111112E-2</v>
      </c>
      <c r="U14" s="4">
        <f t="shared" ref="U14" si="221">IF(T14="",250,IF(T14*86400*$N14/1000-U$8&gt;250-(SQRT($N14)/$N14*320+21),250-(SQRT($N14)/$N14*320+21),T14*86400*$N14/1000-U$8))</f>
        <v>123.86507839473376</v>
      </c>
      <c r="V14" s="3"/>
      <c r="W14" s="4">
        <f t="shared" ref="W14" si="222">IF(V14="",250,IF(V14*86400*$N14/1000-W$8&gt;250-(SQRT($N14)/$N14*320+21),250-(SQRT($N14)/$N14*320+21),V14*86400*$N14/1000-W$8))</f>
        <v>250</v>
      </c>
      <c r="X14" s="3">
        <v>1.8263888888888889E-2</v>
      </c>
      <c r="Y14" s="4">
        <f t="shared" si="4"/>
        <v>153.26551770167038</v>
      </c>
      <c r="Z14" s="3"/>
      <c r="AA14" s="4">
        <f t="shared" si="5"/>
        <v>250</v>
      </c>
      <c r="AB14" s="3"/>
      <c r="AC14" s="4">
        <f t="shared" si="6"/>
        <v>250</v>
      </c>
      <c r="AD14" s="3"/>
      <c r="AE14" s="4">
        <f t="shared" si="7"/>
        <v>250</v>
      </c>
      <c r="AF14" s="3"/>
      <c r="AG14" s="4">
        <f t="shared" si="8"/>
        <v>250</v>
      </c>
      <c r="AH14" s="3"/>
      <c r="AI14" s="4">
        <f t="shared" si="9"/>
        <v>250</v>
      </c>
      <c r="AJ14" s="3"/>
      <c r="AK14" s="4">
        <f t="shared" si="10"/>
        <v>250</v>
      </c>
      <c r="AL14" s="3"/>
      <c r="AM14" s="4">
        <f t="shared" ref="AM14" si="223">IF(AL14="",250,IF(AL14*86400*$N14/1000-AM$8&gt;250-(SQRT($N14)/$N14*320+21),250-(SQRT($N14)/$N14*320+21),AL14*86400*$N14/1000-AM$8))</f>
        <v>250</v>
      </c>
      <c r="AN14" s="3"/>
      <c r="AO14" s="4">
        <f t="shared" si="12"/>
        <v>250</v>
      </c>
      <c r="AP14" s="3"/>
      <c r="AQ14" s="4">
        <f t="shared" ref="AQ14" si="224">IF(AP14="",250,IF(AP14*86400*$N14/1000-AQ$8&gt;250-(SQRT($N14)/$N14*320+21),250-(SQRT($N14)/$N14*320+21),AP14*86400*$N14/1000-AQ$8))</f>
        <v>250</v>
      </c>
      <c r="AR14" s="3"/>
      <c r="AS14" s="4">
        <f t="shared" si="14"/>
        <v>250</v>
      </c>
      <c r="AT14" s="3"/>
      <c r="AU14" s="4">
        <f t="shared" si="15"/>
        <v>250</v>
      </c>
      <c r="AV14" s="3"/>
      <c r="AW14" s="4">
        <f t="shared" si="16"/>
        <v>250</v>
      </c>
      <c r="AX14" s="3"/>
      <c r="AY14" s="4">
        <f t="shared" si="17"/>
        <v>250</v>
      </c>
      <c r="AZ14" s="3"/>
      <c r="BA14" s="4">
        <f t="shared" si="18"/>
        <v>250</v>
      </c>
      <c r="BB14" s="3"/>
      <c r="BC14" s="4">
        <f t="shared" si="19"/>
        <v>250</v>
      </c>
      <c r="BD14" s="3"/>
      <c r="BE14" s="4">
        <f t="shared" ref="BE14" si="225">IF(BD14="",250,IF(BD14*86400*$N14/1000-BE$8&gt;250-(SQRT($N14)/$N14*320+21),250-(SQRT($N14)/$N14*320+21),BD14*86400*$N14/1000-BE$8))</f>
        <v>250</v>
      </c>
      <c r="BF14" s="3"/>
      <c r="BG14" s="4">
        <f t="shared" ref="BG14" si="226">IF(BF14="",250,IF(BF14*86400*$N14/1000-BG$8&gt;250-(SQRT($N14)/$N14*320+21),250-(SQRT($N14)/$N14*320+21),BF14*86400*$N14/1000-BG$8))</f>
        <v>250</v>
      </c>
      <c r="BH14" s="3"/>
      <c r="BI14" s="4">
        <f t="shared" ref="BI14" si="227">IF(BH14="",250,IF(BH14*86400*$N14/1000-BI$8&gt;250-(SQRT($N14)/$N14*320+21),250-(SQRT($N14)/$N14*320+21),BH14*86400*$N14/1000-BI$8))</f>
        <v>250</v>
      </c>
      <c r="BJ14" s="3"/>
      <c r="BK14" s="4">
        <f t="shared" ref="BK14" si="228">IF(BJ14="",250,IF(BJ14*86400*$N14/1000-BK$8&gt;250-(SQRT($N14)/$N14*320+21),250-(SQRT($N14)/$N14*320+21),BJ14*86400*$N14/1000-BK$8))</f>
        <v>250</v>
      </c>
      <c r="BL14" s="3"/>
      <c r="BM14" s="4">
        <f t="shared" ref="BM14" si="229">IF(BL14="",250,IF(BL14*86400*$N14/1000-BM$8&gt;250-(SQRT($N14)/$N14*320+21),250-(SQRT($N14)/$N14*320+21),BL14*86400*$N14/1000-BM$8))</f>
        <v>250</v>
      </c>
      <c r="BN14" s="3"/>
      <c r="BO14" s="4">
        <f t="shared" ref="BO14" si="230">IF(BN14="",250,IF(BN14*86400*$N14/1000-BO$8&gt;250-(SQRT($N14)/$N14*320+21),250-(SQRT($N14)/$N14*320+21),BN14*86400*$N14/1000-BO$8))</f>
        <v>250</v>
      </c>
      <c r="BP14" s="3"/>
      <c r="BQ14" s="4">
        <f t="shared" ref="BQ14" si="231">IF(BP14="",250,IF(BP14*86400*$N14/1000-BQ$8&gt;250-(SQRT($N14)/$N14*320+21),250-(SQRT($N14)/$N14*320+21),BP14*86400*$N14/1000-BQ$8))</f>
        <v>250</v>
      </c>
      <c r="BR14" s="3"/>
      <c r="BS14" s="4">
        <f t="shared" ref="BS14" si="232">IF(BR14="",250,IF(BR14*86400*$N14/1000-BS$8&gt;250-(SQRT($N14)/$N14*320+21),250-(SQRT($N14)/$N14*320+21),BR14*86400*$N14/1000-BS$8))</f>
        <v>250</v>
      </c>
      <c r="BT14" s="3"/>
      <c r="BU14" s="4">
        <f t="shared" ref="BU14" si="233">IF(BT14="",250,IF(BT14*86400*$N14/1000-BU$8&gt;250-(SQRT($N14)/$N14*320+21),250-(SQRT($N14)/$N14*320+21),BT14*86400*$N14/1000-BU$8))</f>
        <v>250</v>
      </c>
      <c r="BV14" s="3"/>
      <c r="BW14" s="4">
        <f t="shared" ref="BW14" si="234">IF(BV14="",250,IF(BV14*86400*$N14/1000-BW$8&gt;250-(SQRT($N14)/$N14*320+21),250-(SQRT($N14)/$N14*320+21),BV14*86400*$N14/1000-BW$8))</f>
        <v>250</v>
      </c>
      <c r="BX14" s="3"/>
      <c r="BY14" s="4">
        <f t="shared" ref="BY14" si="235">IF(BX14="",250,IF(BX14*86400*$N14/1000-BY$8&gt;250-(SQRT($N14)/$N14*320+21),250-(SQRT($N14)/$N14*320+21),BX14*86400*$N14/1000-BY$8))</f>
        <v>250</v>
      </c>
      <c r="BZ14" s="3"/>
      <c r="CA14" s="4">
        <f t="shared" ref="CA14" si="236">IF(BZ14="",250,IF(BZ14*86400*$N14/1000-CA$8&gt;250-(SQRT($N14)/$N14*320+21),250-(SQRT($N14)/$N14*320+21),BZ14*86400*$N14/1000-CA$8))</f>
        <v>250</v>
      </c>
      <c r="CB14" s="3"/>
      <c r="CC14" s="4">
        <f t="shared" ref="CC14" si="237">IF(CB14="",250,IF(CB14*86400*$N14/1000-CC$8&gt;250-(SQRT($N14)/$N14*320+21),250-(SQRT($N14)/$N14*320+21),CB14*86400*$N14/1000-CC$8))</f>
        <v>250</v>
      </c>
      <c r="CD14" s="3"/>
      <c r="CE14" s="4">
        <f t="shared" ref="CE14" si="238">IF(CD14="",250,IF(CD14*86400*$N14/1000-CE$8&gt;250-(SQRT($N14)/$N14*320+21),250-(SQRT($N14)/$N14*320+21),CD14*86400*$N14/1000-CE$8))</f>
        <v>250</v>
      </c>
      <c r="CF14" s="3"/>
      <c r="CG14" s="4">
        <f t="shared" ref="CG14" si="239">IF(CF14="",250,IF(CF14*86400*$N14/1000-CG$8&gt;250-(SQRT($N14)/$N14*320+21),250-(SQRT($N14)/$N14*320+21),CF14*86400*$N14/1000-CG$8))</f>
        <v>250</v>
      </c>
      <c r="CH14" s="3"/>
      <c r="CI14" s="4">
        <f t="shared" ref="CI14" si="240">IF(CH14="",250,IF(CH14*86400*$N14/1000-CI$8&gt;250-(SQRT($N14)/$N14*320+21),250-(SQRT($N14)/$N14*320+21),CH14*86400*$N14/1000-CI$8))</f>
        <v>250</v>
      </c>
      <c r="CJ14" s="3"/>
      <c r="CK14" s="4">
        <f t="shared" ref="CK14" si="241">IF(CJ14="",250,IF(CJ14*86400*$N14/1000-CK$8&gt;250-(SQRT($N14)/$N14*320+21),250-(SQRT($N14)/$N14*320+21),CJ14*86400*$N14/1000-CK$8))</f>
        <v>250</v>
      </c>
      <c r="CL14" s="3"/>
      <c r="CM14" s="4">
        <f t="shared" ref="CM14" si="242">IF(CL14="",250,IF(CL14*86400*$N14/1000-CM$8&gt;250-(SQRT($N14)/$N14*320+21),250-(SQRT($N14)/$N14*320+21),CL14*86400*$N14/1000-CM$8))</f>
        <v>250</v>
      </c>
      <c r="CN14" s="3"/>
      <c r="CO14" s="4">
        <f t="shared" ref="CO14" si="243">IF(CN14="",250,IF(CN14*86400*$N14/1000-CO$8&gt;250-(SQRT($N14)/$N14*320+21),250-(SQRT($N14)/$N14*320+21),CN14*86400*$N14/1000-CO$8))</f>
        <v>250</v>
      </c>
      <c r="CP14" s="3"/>
      <c r="CQ14" s="4">
        <f t="shared" ref="CQ14" si="244">IF(CP14="",250,IF(CP14*86400*$N14/1000-CQ$8&gt;250-(SQRT($N14)/$N14*320+21),250-(SQRT($N14)/$N14*320+21),CP14*86400*$N14/1000-CQ$8))</f>
        <v>250</v>
      </c>
      <c r="CR14" s="3"/>
      <c r="CS14" s="4">
        <f t="shared" ref="CS14" si="245">IF(CR14="",250,IF(CR14*86400*$N14/1000-CS$8&gt;250-(SQRT($N14)/$N14*320+21),250-(SQRT($N14)/$N14*320+21),CR14*86400*$N14/1000-CS$8))</f>
        <v>250</v>
      </c>
      <c r="CT14" s="3"/>
      <c r="CU14" s="4">
        <f t="shared" ref="CU14" si="246">IF(CT14="",250,IF(CT14*86400*$N14/1000-CU$8&gt;250-(SQRT($N14)/$N14*320+21),250-(SQRT($N14)/$N14*320+21),CT14*86400*$N14/1000-CU$8))</f>
        <v>250</v>
      </c>
      <c r="CV14" s="3"/>
      <c r="CW14" s="4">
        <f t="shared" ref="CW14" si="247">IF(CV14="",250,IF(CV14*86400*$N14/1000-CW$8&gt;250-(SQRT($N14)/$N14*320+21),250-(SQRT($N14)/$N14*320+21),CV14*86400*$N14/1000-CW$8))</f>
        <v>250</v>
      </c>
      <c r="CX14" s="3"/>
      <c r="CY14" s="4">
        <f t="shared" ref="CY14" si="248">IF(CX14="",250,IF(CX14*86400*$N14/1000-CY$8&gt;250-(SQRT($N14)/$N14*320+21),250-(SQRT($N14)/$N14*320+21),CX14*86400*$N14/1000-CY$8))</f>
        <v>250</v>
      </c>
      <c r="CZ14" s="3"/>
      <c r="DA14" s="4">
        <f t="shared" ref="DA14" si="249">IF(CZ14="",250,IF(CZ14*86400*$N14/1000-DA$8&gt;250-(SQRT($N14)/$N14*320+21),250-(SQRT($N14)/$N14*320+21),CZ14*86400*$N14/1000-DA$8))</f>
        <v>250</v>
      </c>
      <c r="DB14" s="3"/>
      <c r="DC14" s="4">
        <f t="shared" ref="DC14" si="250">IF(DB14="",250,IF(DB14*86400*$N14/1000-DC$8&gt;250-(SQRT($N14)/$N14*320+21),250-(SQRT($N14)/$N14*320+21),DB14*86400*$N14/1000-DC$8))</f>
        <v>250</v>
      </c>
      <c r="DD14" s="3"/>
      <c r="DE14" s="4">
        <f t="shared" ref="DE14" si="251">IF(DD14="",250,IF(DD14*86400*$N14/1000-DE$8&gt;250-(SQRT($N14)/$N14*320+21),250-(SQRT($N14)/$N14*320+21),DD14*86400*$N14/1000-DE$8))</f>
        <v>250</v>
      </c>
      <c r="DF14" s="3"/>
      <c r="DG14" s="4">
        <f t="shared" ref="DG14" si="252">IF(DF14="",250,IF(DF14*86400*$N14/1000-DG$8&gt;250-(SQRT($N14)/$N14*320+21),250-(SQRT($N14)/$N14*320+21),DF14*86400*$N14/1000-DG$8))</f>
        <v>250</v>
      </c>
      <c r="DH14" s="3"/>
      <c r="DI14" s="4">
        <f t="shared" ref="DI14" si="253">IF(DH14="",250,IF(DH14*86400*$N14/1000-DI$8&gt;250-(SQRT($N14)/$N14*320+21),250-(SQRT($N14)/$N14*320+21),DH14*86400*$N14/1000-DI$8))</f>
        <v>250</v>
      </c>
      <c r="DJ14" s="3"/>
      <c r="DK14" s="4">
        <f t="shared" ref="DK14" si="254">IF(DJ14="",250,IF(DJ14*86400*$N14/1000-DK$8&gt;250-(SQRT($N14)/$N14*320+21),250-(SQRT($N14)/$N14*320+21),DJ14*86400*$N14/1000-DK$8))</f>
        <v>250</v>
      </c>
      <c r="DL14" s="3"/>
      <c r="DM14" s="4">
        <f t="shared" ref="DM14" si="255">IF(DL14="",250,IF(DL14*86400*$N14/1000-DM$8&gt;250-(SQRT($N14)/$N14*320+21),250-(SQRT($N14)/$N14*320+21),DL14*86400*$N14/1000-DM$8))</f>
        <v>250</v>
      </c>
      <c r="DN14" s="3"/>
      <c r="DO14" s="4">
        <f t="shared" ref="DO14" si="256">IF(DN14="",250,IF(DN14*86400*$N14/1000-DO$8&gt;250-(SQRT($N14)/$N14*320+21),250-(SQRT($N14)/$N14*320+21),DN14*86400*$N14/1000-DO$8))</f>
        <v>250</v>
      </c>
      <c r="DP14" s="3"/>
      <c r="DQ14" s="4">
        <f t="shared" ref="DQ14" si="257">IF(DP14="",250,IF(DP14*86400*$N14/1000-DQ$8&gt;250-(SQRT($N14)/$N14*320+21),250-(SQRT($N14)/$N14*320+21),DP14*86400*$N14/1000-DQ$8))</f>
        <v>250</v>
      </c>
      <c r="DR14" s="3"/>
      <c r="DS14" s="4">
        <f t="shared" ref="DS14" si="258">IF(DR14="",250,IF(DR14*86400*$N14/1000-DS$8&gt;250-(SQRT($N14)/$N14*320+21),250-(SQRT($N14)/$N14*320+21),DR14*86400*$N14/1000-DS$8))</f>
        <v>250</v>
      </c>
      <c r="DT14" s="3"/>
      <c r="DU14" s="4">
        <f t="shared" ref="DU14" si="259">IF(DT14="",250,IF(DT14*86400*$N14/1000-DU$8&gt;250-(SQRT($N14)/$N14*320+21),250-(SQRT($N14)/$N14*320+21),DT14*86400*$N14/1000-DU$8))</f>
        <v>250</v>
      </c>
      <c r="DV14" s="3"/>
      <c r="DW14" s="4">
        <f t="shared" ref="DW14" si="260">IF(DV14="",250,IF(DV14*86400*$N14/1000-DW$8&gt;250-(SQRT($N14)/$N14*320+21),250-(SQRT($N14)/$N14*320+21),DV14*86400*$N14/1000-DW$8))</f>
        <v>250</v>
      </c>
      <c r="DX14" s="3"/>
      <c r="DY14" s="4">
        <f t="shared" ref="DY14" si="261">IF(DX14="",250,IF(DX14*86400*$N14/1000-DY$8&gt;250-(SQRT($N14)/$N14*320+21),250-(SQRT($N14)/$N14*320+21),DX14*86400*$N14/1000-DY$8))</f>
        <v>250</v>
      </c>
      <c r="DZ14" s="3"/>
      <c r="EA14" s="4">
        <f t="shared" ref="EA14" si="262">IF(DZ14="",250,IF(DZ14*86400*$N14/1000-EA$8&gt;250-(SQRT($N14)/$N14*320+21),250-(SQRT($N14)/$N14*320+21),DZ14*86400*$N14/1000-EA$8))</f>
        <v>250</v>
      </c>
      <c r="EB14" s="3"/>
      <c r="EC14" s="4">
        <f t="shared" ref="EC14" si="263">IF(EB14="",250,IF(EB14*86400*$N14/1000-EC$8&gt;250-(SQRT($N14)/$N14*320+21),250-(SQRT($N14)/$N14*320+21),EB14*86400*$N14/1000-EC$8))</f>
        <v>250</v>
      </c>
      <c r="ED14" s="3"/>
      <c r="EE14" s="4">
        <f t="shared" ref="EE14" si="264">IF(ED14="",250,IF(ED14*86400*$N14/1000-EE$8&gt;250-(SQRT($N14)/$N14*320+21),250-(SQRT($N14)/$N14*320+21),ED14*86400*$N14/1000-EE$8))</f>
        <v>250</v>
      </c>
      <c r="EF14" s="3"/>
      <c r="EG14" s="4">
        <f t="shared" ref="EG14" si="265">IF(EF14="",250,IF(EF14*86400*$N14/1000-EG$8&gt;250-(SQRT($N14)/$N14*320+21),250-(SQRT($N14)/$N14*320+21),EF14*86400*$N14/1000-EG$8))</f>
        <v>250</v>
      </c>
      <c r="EH14" s="3"/>
      <c r="EI14" s="4">
        <f t="shared" ref="EI14" si="266">IF(EH14="",250,IF(EH14*86400*$N14/1000-EI$8&gt;250-(SQRT($N14)/$N14*320+21),250-(SQRT($N14)/$N14*320+21),EH14*86400*$N14/1000-EI$8))</f>
        <v>250</v>
      </c>
      <c r="EJ14" s="3"/>
      <c r="EK14" s="4">
        <f t="shared" ref="EK14" si="267">IF(EJ14="",250,IF(EJ14*86400*$N14/1000-EK$8&gt;250-(SQRT($N14)/$N14*320+21),250-(SQRT($N14)/$N14*320+21),EJ14*86400*$N14/1000-EK$8))</f>
        <v>250</v>
      </c>
      <c r="EL14" s="3"/>
      <c r="EM14" s="4">
        <f t="shared" ref="EM14" si="268">IF(EL14="",250,IF(EL14*86400*$N14/1000-EM$8&gt;250-(SQRT($N14)/$N14*320+21),250-(SQRT($N14)/$N14*320+21),EL14*86400*$N14/1000-EM$8))</f>
        <v>250</v>
      </c>
      <c r="EN14" s="3"/>
      <c r="EO14" s="75">
        <f t="shared" ref="EO14" si="269">IF(EN14="",250,IF(EN14*86400*$N14/1000-EO$8&gt;250-(SQRT($N14)/$N14*320+21),250-(SQRT($N14)/$N14*320+21),EN14*86400*$N14/1000-EO$8))</f>
        <v>250</v>
      </c>
    </row>
    <row r="15" spans="2:145" s="48" customFormat="1">
      <c r="B15" s="100" t="s">
        <v>146</v>
      </c>
      <c r="C15" s="94">
        <v>42865</v>
      </c>
      <c r="D15" s="102" t="s">
        <v>52</v>
      </c>
      <c r="E15" s="102" t="s">
        <v>31</v>
      </c>
      <c r="F15" s="96">
        <v>290</v>
      </c>
      <c r="G15" s="96">
        <v>8950</v>
      </c>
      <c r="H15" s="146">
        <v>0</v>
      </c>
      <c r="I15" s="96" t="s">
        <v>92</v>
      </c>
      <c r="J15" s="96">
        <v>29</v>
      </c>
      <c r="K15" s="87">
        <f t="shared" si="219"/>
        <v>130.86206896551724</v>
      </c>
      <c r="L15" s="83">
        <f t="shared" si="65"/>
        <v>69.687488624999986</v>
      </c>
      <c r="M15" s="84">
        <f t="shared" si="66"/>
        <v>61.174580340517252</v>
      </c>
      <c r="N15" s="150">
        <f t="shared" si="67"/>
        <v>61.174580340517252</v>
      </c>
      <c r="O15" s="85">
        <f t="shared" si="0"/>
        <v>8</v>
      </c>
      <c r="P15" s="3">
        <v>3.9930555555555559E-2</v>
      </c>
      <c r="Q15" s="4">
        <f t="shared" si="68"/>
        <v>139.05230217478453</v>
      </c>
      <c r="R15" s="3">
        <v>3.6412037037037034E-2</v>
      </c>
      <c r="S15" s="4">
        <f t="shared" ref="S15" si="270">IF(R15="",250,IF(R15*86400*$N15/1000-S$8&gt;250-(SQRT($N15)/$N15*320+21),250-(SQRT($N15)/$N15*320+21),R15*86400*$N15/1000-S$8))</f>
        <v>129.45522975126727</v>
      </c>
      <c r="T15" s="3">
        <v>3.3587962962962965E-2</v>
      </c>
      <c r="U15" s="4">
        <f t="shared" ref="U15" si="271">IF(T15="",250,IF(T15*86400*$N15/1000-U$8&gt;250-(SQRT($N15)/$N15*320+21),250-(SQRT($N15)/$N15*320+21),T15*86400*$N15/1000-U$8))</f>
        <v>130.02863214818106</v>
      </c>
      <c r="V15" s="3">
        <v>4.4074074074074071E-2</v>
      </c>
      <c r="W15" s="4">
        <f t="shared" ref="W15" si="272">IF(V15="",250,IF(V15*86400*$N15/1000-W$8&gt;250-(SQRT($N15)/$N15*320+21),250-(SQRT($N15)/$N15*320+21),V15*86400*$N15/1000-W$8))</f>
        <v>117.95280193668967</v>
      </c>
      <c r="X15" s="3"/>
      <c r="Y15" s="4">
        <f t="shared" si="4"/>
        <v>250</v>
      </c>
      <c r="Z15" s="3">
        <v>3.5763888888888887E-2</v>
      </c>
      <c r="AA15" s="4">
        <f t="shared" si="5"/>
        <v>142.02945325219832</v>
      </c>
      <c r="AB15" s="3">
        <v>3.75462962962963E-2</v>
      </c>
      <c r="AC15" s="4">
        <f t="shared" si="6"/>
        <v>150.95033862463799</v>
      </c>
      <c r="AD15" s="3">
        <v>4.3981481481481483E-2</v>
      </c>
      <c r="AE15" s="4">
        <f t="shared" si="7"/>
        <v>184.46340529396556</v>
      </c>
      <c r="AF15" s="3"/>
      <c r="AG15" s="4">
        <f t="shared" si="8"/>
        <v>250</v>
      </c>
      <c r="AH15" s="3"/>
      <c r="AI15" s="4">
        <f t="shared" si="9"/>
        <v>250</v>
      </c>
      <c r="AJ15" s="3"/>
      <c r="AK15" s="4">
        <f t="shared" si="10"/>
        <v>250</v>
      </c>
      <c r="AL15" s="3"/>
      <c r="AM15" s="4">
        <f t="shared" ref="AM15" si="273">IF(AL15="",250,IF(AL15*86400*$N15/1000-AM$8&gt;250-(SQRT($N15)/$N15*320+21),250-(SQRT($N15)/$N15*320+21),AL15*86400*$N15/1000-AM$8))</f>
        <v>250</v>
      </c>
      <c r="AN15" s="3">
        <v>4.1435185185185179E-2</v>
      </c>
      <c r="AO15" s="4">
        <f t="shared" si="12"/>
        <v>166.00499761905175</v>
      </c>
      <c r="AP15" s="3"/>
      <c r="AQ15" s="4">
        <f t="shared" ref="AQ15" si="274">IF(AP15="",250,IF(AP15*86400*$N15/1000-AQ$8&gt;250-(SQRT($N15)/$N15*320+21),250-(SQRT($N15)/$N15*320+21),AP15*86400*$N15/1000-AQ$8))</f>
        <v>250</v>
      </c>
      <c r="AR15" s="3"/>
      <c r="AS15" s="4">
        <f t="shared" si="14"/>
        <v>250</v>
      </c>
      <c r="AT15" s="3"/>
      <c r="AU15" s="4">
        <f t="shared" si="15"/>
        <v>250</v>
      </c>
      <c r="AV15" s="3"/>
      <c r="AW15" s="4">
        <f t="shared" si="16"/>
        <v>250</v>
      </c>
      <c r="AX15" s="3"/>
      <c r="AY15" s="4">
        <f t="shared" si="17"/>
        <v>250</v>
      </c>
      <c r="AZ15" s="3"/>
      <c r="BA15" s="4">
        <f t="shared" si="18"/>
        <v>250</v>
      </c>
      <c r="BB15" s="3"/>
      <c r="BC15" s="4">
        <f t="shared" si="19"/>
        <v>250</v>
      </c>
      <c r="BD15" s="3"/>
      <c r="BE15" s="4">
        <f t="shared" ref="BE15" si="275">IF(BD15="",250,IF(BD15*86400*$N15/1000-BE$8&gt;250-(SQRT($N15)/$N15*320+21),250-(SQRT($N15)/$N15*320+21),BD15*86400*$N15/1000-BE$8))</f>
        <v>250</v>
      </c>
      <c r="BF15" s="3"/>
      <c r="BG15" s="4">
        <f t="shared" ref="BG15" si="276">IF(BF15="",250,IF(BF15*86400*$N15/1000-BG$8&gt;250-(SQRT($N15)/$N15*320+21),250-(SQRT($N15)/$N15*320+21),BF15*86400*$N15/1000-BG$8))</f>
        <v>250</v>
      </c>
      <c r="BH15" s="3"/>
      <c r="BI15" s="4">
        <f t="shared" ref="BI15" si="277">IF(BH15="",250,IF(BH15*86400*$N15/1000-BI$8&gt;250-(SQRT($N15)/$N15*320+21),250-(SQRT($N15)/$N15*320+21),BH15*86400*$N15/1000-BI$8))</f>
        <v>250</v>
      </c>
      <c r="BJ15" s="3"/>
      <c r="BK15" s="4">
        <f t="shared" ref="BK15" si="278">IF(BJ15="",250,IF(BJ15*86400*$N15/1000-BK$8&gt;250-(SQRT($N15)/$N15*320+21),250-(SQRT($N15)/$N15*320+21),BJ15*86400*$N15/1000-BK$8))</f>
        <v>250</v>
      </c>
      <c r="BL15" s="3"/>
      <c r="BM15" s="4">
        <f t="shared" ref="BM15" si="279">IF(BL15="",250,IF(BL15*86400*$N15/1000-BM$8&gt;250-(SQRT($N15)/$N15*320+21),250-(SQRT($N15)/$N15*320+21),BL15*86400*$N15/1000-BM$8))</f>
        <v>250</v>
      </c>
      <c r="BN15" s="3"/>
      <c r="BO15" s="4">
        <f t="shared" ref="BO15" si="280">IF(BN15="",250,IF(BN15*86400*$N15/1000-BO$8&gt;250-(SQRT($N15)/$N15*320+21),250-(SQRT($N15)/$N15*320+21),BN15*86400*$N15/1000-BO$8))</f>
        <v>250</v>
      </c>
      <c r="BP15" s="3"/>
      <c r="BQ15" s="4">
        <f t="shared" ref="BQ15" si="281">IF(BP15="",250,IF(BP15*86400*$N15/1000-BQ$8&gt;250-(SQRT($N15)/$N15*320+21),250-(SQRT($N15)/$N15*320+21),BP15*86400*$N15/1000-BQ$8))</f>
        <v>250</v>
      </c>
      <c r="BR15" s="3"/>
      <c r="BS15" s="4">
        <f t="shared" ref="BS15" si="282">IF(BR15="",250,IF(BR15*86400*$N15/1000-BS$8&gt;250-(SQRT($N15)/$N15*320+21),250-(SQRT($N15)/$N15*320+21),BR15*86400*$N15/1000-BS$8))</f>
        <v>250</v>
      </c>
      <c r="BT15" s="3"/>
      <c r="BU15" s="4">
        <f t="shared" ref="BU15" si="283">IF(BT15="",250,IF(BT15*86400*$N15/1000-BU$8&gt;250-(SQRT($N15)/$N15*320+21),250-(SQRT($N15)/$N15*320+21),BT15*86400*$N15/1000-BU$8))</f>
        <v>250</v>
      </c>
      <c r="BV15" s="3"/>
      <c r="BW15" s="4">
        <f t="shared" ref="BW15" si="284">IF(BV15="",250,IF(BV15*86400*$N15/1000-BW$8&gt;250-(SQRT($N15)/$N15*320+21),250-(SQRT($N15)/$N15*320+21),BV15*86400*$N15/1000-BW$8))</f>
        <v>250</v>
      </c>
      <c r="BX15" s="3"/>
      <c r="BY15" s="4">
        <f t="shared" ref="BY15" si="285">IF(BX15="",250,IF(BX15*86400*$N15/1000-BY$8&gt;250-(SQRT($N15)/$N15*320+21),250-(SQRT($N15)/$N15*320+21),BX15*86400*$N15/1000-BY$8))</f>
        <v>250</v>
      </c>
      <c r="BZ15" s="3"/>
      <c r="CA15" s="4">
        <f t="shared" ref="CA15" si="286">IF(BZ15="",250,IF(BZ15*86400*$N15/1000-CA$8&gt;250-(SQRT($N15)/$N15*320+21),250-(SQRT($N15)/$N15*320+21),BZ15*86400*$N15/1000-CA$8))</f>
        <v>250</v>
      </c>
      <c r="CB15" s="3"/>
      <c r="CC15" s="4">
        <f t="shared" ref="CC15" si="287">IF(CB15="",250,IF(CB15*86400*$N15/1000-CC$8&gt;250-(SQRT($N15)/$N15*320+21),250-(SQRT($N15)/$N15*320+21),CB15*86400*$N15/1000-CC$8))</f>
        <v>250</v>
      </c>
      <c r="CD15" s="3"/>
      <c r="CE15" s="4">
        <f t="shared" ref="CE15" si="288">IF(CD15="",250,IF(CD15*86400*$N15/1000-CE$8&gt;250-(SQRT($N15)/$N15*320+21),250-(SQRT($N15)/$N15*320+21),CD15*86400*$N15/1000-CE$8))</f>
        <v>250</v>
      </c>
      <c r="CF15" s="3"/>
      <c r="CG15" s="4">
        <f t="shared" ref="CG15" si="289">IF(CF15="",250,IF(CF15*86400*$N15/1000-CG$8&gt;250-(SQRT($N15)/$N15*320+21),250-(SQRT($N15)/$N15*320+21),CF15*86400*$N15/1000-CG$8))</f>
        <v>250</v>
      </c>
      <c r="CH15" s="3"/>
      <c r="CI15" s="4">
        <f t="shared" ref="CI15" si="290">IF(CH15="",250,IF(CH15*86400*$N15/1000-CI$8&gt;250-(SQRT($N15)/$N15*320+21),250-(SQRT($N15)/$N15*320+21),CH15*86400*$N15/1000-CI$8))</f>
        <v>250</v>
      </c>
      <c r="CJ15" s="3"/>
      <c r="CK15" s="4">
        <f t="shared" ref="CK15" si="291">IF(CJ15="",250,IF(CJ15*86400*$N15/1000-CK$8&gt;250-(SQRT($N15)/$N15*320+21),250-(SQRT($N15)/$N15*320+21),CJ15*86400*$N15/1000-CK$8))</f>
        <v>250</v>
      </c>
      <c r="CL15" s="3"/>
      <c r="CM15" s="4">
        <f t="shared" ref="CM15" si="292">IF(CL15="",250,IF(CL15*86400*$N15/1000-CM$8&gt;250-(SQRT($N15)/$N15*320+21),250-(SQRT($N15)/$N15*320+21),CL15*86400*$N15/1000-CM$8))</f>
        <v>250</v>
      </c>
      <c r="CN15" s="3"/>
      <c r="CO15" s="4">
        <f t="shared" ref="CO15" si="293">IF(CN15="",250,IF(CN15*86400*$N15/1000-CO$8&gt;250-(SQRT($N15)/$N15*320+21),250-(SQRT($N15)/$N15*320+21),CN15*86400*$N15/1000-CO$8))</f>
        <v>250</v>
      </c>
      <c r="CP15" s="3"/>
      <c r="CQ15" s="4">
        <f t="shared" ref="CQ15" si="294">IF(CP15="",250,IF(CP15*86400*$N15/1000-CQ$8&gt;250-(SQRT($N15)/$N15*320+21),250-(SQRT($N15)/$N15*320+21),CP15*86400*$N15/1000-CQ$8))</f>
        <v>250</v>
      </c>
      <c r="CR15" s="3"/>
      <c r="CS15" s="4">
        <f t="shared" ref="CS15" si="295">IF(CR15="",250,IF(CR15*86400*$N15/1000-CS$8&gt;250-(SQRT($N15)/$N15*320+21),250-(SQRT($N15)/$N15*320+21),CR15*86400*$N15/1000-CS$8))</f>
        <v>250</v>
      </c>
      <c r="CT15" s="3"/>
      <c r="CU15" s="4">
        <f t="shared" ref="CU15" si="296">IF(CT15="",250,IF(CT15*86400*$N15/1000-CU$8&gt;250-(SQRT($N15)/$N15*320+21),250-(SQRT($N15)/$N15*320+21),CT15*86400*$N15/1000-CU$8))</f>
        <v>250</v>
      </c>
      <c r="CV15" s="3"/>
      <c r="CW15" s="4">
        <f t="shared" ref="CW15" si="297">IF(CV15="",250,IF(CV15*86400*$N15/1000-CW$8&gt;250-(SQRT($N15)/$N15*320+21),250-(SQRT($N15)/$N15*320+21),CV15*86400*$N15/1000-CW$8))</f>
        <v>250</v>
      </c>
      <c r="CX15" s="3"/>
      <c r="CY15" s="4">
        <f t="shared" ref="CY15" si="298">IF(CX15="",250,IF(CX15*86400*$N15/1000-CY$8&gt;250-(SQRT($N15)/$N15*320+21),250-(SQRT($N15)/$N15*320+21),CX15*86400*$N15/1000-CY$8))</f>
        <v>250</v>
      </c>
      <c r="CZ15" s="3"/>
      <c r="DA15" s="4">
        <f t="shared" ref="DA15" si="299">IF(CZ15="",250,IF(CZ15*86400*$N15/1000-DA$8&gt;250-(SQRT($N15)/$N15*320+21),250-(SQRT($N15)/$N15*320+21),CZ15*86400*$N15/1000-DA$8))</f>
        <v>250</v>
      </c>
      <c r="DB15" s="3"/>
      <c r="DC15" s="4">
        <f t="shared" ref="DC15" si="300">IF(DB15="",250,IF(DB15*86400*$N15/1000-DC$8&gt;250-(SQRT($N15)/$N15*320+21),250-(SQRT($N15)/$N15*320+21),DB15*86400*$N15/1000-DC$8))</f>
        <v>250</v>
      </c>
      <c r="DD15" s="3"/>
      <c r="DE15" s="4">
        <f t="shared" ref="DE15" si="301">IF(DD15="",250,IF(DD15*86400*$N15/1000-DE$8&gt;250-(SQRT($N15)/$N15*320+21),250-(SQRT($N15)/$N15*320+21),DD15*86400*$N15/1000-DE$8))</f>
        <v>250</v>
      </c>
      <c r="DF15" s="3"/>
      <c r="DG15" s="4">
        <f t="shared" ref="DG15" si="302">IF(DF15="",250,IF(DF15*86400*$N15/1000-DG$8&gt;250-(SQRT($N15)/$N15*320+21),250-(SQRT($N15)/$N15*320+21),DF15*86400*$N15/1000-DG$8))</f>
        <v>250</v>
      </c>
      <c r="DH15" s="3"/>
      <c r="DI15" s="4">
        <f t="shared" ref="DI15" si="303">IF(DH15="",250,IF(DH15*86400*$N15/1000-DI$8&gt;250-(SQRT($N15)/$N15*320+21),250-(SQRT($N15)/$N15*320+21),DH15*86400*$N15/1000-DI$8))</f>
        <v>250</v>
      </c>
      <c r="DJ15" s="3"/>
      <c r="DK15" s="4">
        <f t="shared" ref="DK15" si="304">IF(DJ15="",250,IF(DJ15*86400*$N15/1000-DK$8&gt;250-(SQRT($N15)/$N15*320+21),250-(SQRT($N15)/$N15*320+21),DJ15*86400*$N15/1000-DK$8))</f>
        <v>250</v>
      </c>
      <c r="DL15" s="3"/>
      <c r="DM15" s="4">
        <f t="shared" ref="DM15" si="305">IF(DL15="",250,IF(DL15*86400*$N15/1000-DM$8&gt;250-(SQRT($N15)/$N15*320+21),250-(SQRT($N15)/$N15*320+21),DL15*86400*$N15/1000-DM$8))</f>
        <v>250</v>
      </c>
      <c r="DN15" s="3"/>
      <c r="DO15" s="4">
        <f t="shared" ref="DO15" si="306">IF(DN15="",250,IF(DN15*86400*$N15/1000-DO$8&gt;250-(SQRT($N15)/$N15*320+21),250-(SQRT($N15)/$N15*320+21),DN15*86400*$N15/1000-DO$8))</f>
        <v>250</v>
      </c>
      <c r="DP15" s="3"/>
      <c r="DQ15" s="4">
        <f t="shared" ref="DQ15" si="307">IF(DP15="",250,IF(DP15*86400*$N15/1000-DQ$8&gt;250-(SQRT($N15)/$N15*320+21),250-(SQRT($N15)/$N15*320+21),DP15*86400*$N15/1000-DQ$8))</f>
        <v>250</v>
      </c>
      <c r="DR15" s="3"/>
      <c r="DS15" s="4">
        <f t="shared" ref="DS15" si="308">IF(DR15="",250,IF(DR15*86400*$N15/1000-DS$8&gt;250-(SQRT($N15)/$N15*320+21),250-(SQRT($N15)/$N15*320+21),DR15*86400*$N15/1000-DS$8))</f>
        <v>250</v>
      </c>
      <c r="DT15" s="3"/>
      <c r="DU15" s="4">
        <f t="shared" ref="DU15" si="309">IF(DT15="",250,IF(DT15*86400*$N15/1000-DU$8&gt;250-(SQRT($N15)/$N15*320+21),250-(SQRT($N15)/$N15*320+21),DT15*86400*$N15/1000-DU$8))</f>
        <v>250</v>
      </c>
      <c r="DV15" s="3"/>
      <c r="DW15" s="4">
        <f t="shared" ref="DW15" si="310">IF(DV15="",250,IF(DV15*86400*$N15/1000-DW$8&gt;250-(SQRT($N15)/$N15*320+21),250-(SQRT($N15)/$N15*320+21),DV15*86400*$N15/1000-DW$8))</f>
        <v>250</v>
      </c>
      <c r="DX15" s="3"/>
      <c r="DY15" s="4">
        <f t="shared" ref="DY15" si="311">IF(DX15="",250,IF(DX15*86400*$N15/1000-DY$8&gt;250-(SQRT($N15)/$N15*320+21),250-(SQRT($N15)/$N15*320+21),DX15*86400*$N15/1000-DY$8))</f>
        <v>250</v>
      </c>
      <c r="DZ15" s="3"/>
      <c r="EA15" s="4">
        <f t="shared" ref="EA15" si="312">IF(DZ15="",250,IF(DZ15*86400*$N15/1000-EA$8&gt;250-(SQRT($N15)/$N15*320+21),250-(SQRT($N15)/$N15*320+21),DZ15*86400*$N15/1000-EA$8))</f>
        <v>250</v>
      </c>
      <c r="EB15" s="3"/>
      <c r="EC15" s="4">
        <f t="shared" ref="EC15" si="313">IF(EB15="",250,IF(EB15*86400*$N15/1000-EC$8&gt;250-(SQRT($N15)/$N15*320+21),250-(SQRT($N15)/$N15*320+21),EB15*86400*$N15/1000-EC$8))</f>
        <v>250</v>
      </c>
      <c r="ED15" s="3"/>
      <c r="EE15" s="4">
        <f t="shared" ref="EE15" si="314">IF(ED15="",250,IF(ED15*86400*$N15/1000-EE$8&gt;250-(SQRT($N15)/$N15*320+21),250-(SQRT($N15)/$N15*320+21),ED15*86400*$N15/1000-EE$8))</f>
        <v>250</v>
      </c>
      <c r="EF15" s="3"/>
      <c r="EG15" s="4">
        <f t="shared" ref="EG15" si="315">IF(EF15="",250,IF(EF15*86400*$N15/1000-EG$8&gt;250-(SQRT($N15)/$N15*320+21),250-(SQRT($N15)/$N15*320+21),EF15*86400*$N15/1000-EG$8))</f>
        <v>250</v>
      </c>
      <c r="EH15" s="3"/>
      <c r="EI15" s="4">
        <f t="shared" ref="EI15" si="316">IF(EH15="",250,IF(EH15*86400*$N15/1000-EI$8&gt;250-(SQRT($N15)/$N15*320+21),250-(SQRT($N15)/$N15*320+21),EH15*86400*$N15/1000-EI$8))</f>
        <v>250</v>
      </c>
      <c r="EJ15" s="3"/>
      <c r="EK15" s="4">
        <f t="shared" ref="EK15" si="317">IF(EJ15="",250,IF(EJ15*86400*$N15/1000-EK$8&gt;250-(SQRT($N15)/$N15*320+21),250-(SQRT($N15)/$N15*320+21),EJ15*86400*$N15/1000-EK$8))</f>
        <v>250</v>
      </c>
      <c r="EL15" s="3"/>
      <c r="EM15" s="4">
        <f t="shared" ref="EM15" si="318">IF(EL15="",250,IF(EL15*86400*$N15/1000-EM$8&gt;250-(SQRT($N15)/$N15*320+21),250-(SQRT($N15)/$N15*320+21),EL15*86400*$N15/1000-EM$8))</f>
        <v>250</v>
      </c>
      <c r="EN15" s="3"/>
      <c r="EO15" s="75">
        <f t="shared" ref="EO15" si="319">IF(EN15="",250,IF(EN15*86400*$N15/1000-EO$8&gt;250-(SQRT($N15)/$N15*320+21),250-(SQRT($N15)/$N15*320+21),EN15*86400*$N15/1000-EO$8))</f>
        <v>250</v>
      </c>
    </row>
    <row r="16" spans="2:145" s="48" customFormat="1">
      <c r="B16" s="100" t="s">
        <v>74</v>
      </c>
      <c r="C16" s="94">
        <v>43239</v>
      </c>
      <c r="D16" s="102" t="s">
        <v>56</v>
      </c>
      <c r="E16" s="102" t="s">
        <v>32</v>
      </c>
      <c r="F16" s="96">
        <v>565</v>
      </c>
      <c r="G16" s="96">
        <v>8380</v>
      </c>
      <c r="H16" s="146">
        <v>0.15</v>
      </c>
      <c r="I16" s="96" t="s">
        <v>79</v>
      </c>
      <c r="J16" s="96">
        <v>74</v>
      </c>
      <c r="K16" s="87">
        <f t="shared" si="219"/>
        <v>114.83185840707965</v>
      </c>
      <c r="L16" s="83">
        <f t="shared" si="65"/>
        <v>64.498342632000004</v>
      </c>
      <c r="M16" s="84">
        <f t="shared" si="66"/>
        <v>50.333515775079647</v>
      </c>
      <c r="N16" s="150">
        <f t="shared" si="67"/>
        <v>42.783488408817703</v>
      </c>
      <c r="O16" s="85">
        <f t="shared" si="0"/>
        <v>3</v>
      </c>
      <c r="P16" s="3">
        <v>5.2673611111111109E-2</v>
      </c>
      <c r="Q16" s="4">
        <f t="shared" si="68"/>
        <v>122.70765574852936</v>
      </c>
      <c r="R16" s="3">
        <v>4.9745370370370377E-2</v>
      </c>
      <c r="S16" s="4">
        <f t="shared" ref="S16" si="320">IF(R16="",250,IF(R16*86400*$N16/1000-S$8&gt;250-(SQRT($N16)/$N16*320+21),250-(SQRT($N16)/$N16*320+21),R16*86400*$N16/1000-S$8))</f>
        <v>120.88343318109852</v>
      </c>
      <c r="T16" s="3">
        <v>4.9502314814814818E-2</v>
      </c>
      <c r="U16" s="4">
        <f t="shared" ref="U16" si="321">IF(T16="",250,IF(T16*86400*$N16/1000-U$8&gt;250-(SQRT($N16)/$N16*320+21),250-(SQRT($N16)/$N16*320+21),T16*86400*$N16/1000-U$8))</f>
        <v>135.48497992451331</v>
      </c>
      <c r="V16" s="3"/>
      <c r="W16" s="4">
        <f t="shared" ref="W16" si="322">IF(V16="",250,IF(V16*86400*$N16/1000-W$8&gt;250-(SQRT($N16)/$N16*320+21),250-(SQRT($N16)/$N16*320+21),V16*86400*$N16/1000-W$8))</f>
        <v>250</v>
      </c>
      <c r="X16" s="3"/>
      <c r="Y16" s="4">
        <f t="shared" si="4"/>
        <v>250</v>
      </c>
      <c r="Z16" s="3"/>
      <c r="AA16" s="4">
        <f t="shared" si="5"/>
        <v>250</v>
      </c>
      <c r="AB16" s="3"/>
      <c r="AC16" s="4">
        <f t="shared" si="6"/>
        <v>250</v>
      </c>
      <c r="AD16" s="3"/>
      <c r="AE16" s="4">
        <f t="shared" si="7"/>
        <v>250</v>
      </c>
      <c r="AF16" s="3"/>
      <c r="AG16" s="4">
        <f t="shared" si="8"/>
        <v>250</v>
      </c>
      <c r="AH16" s="3"/>
      <c r="AI16" s="4">
        <f t="shared" si="9"/>
        <v>250</v>
      </c>
      <c r="AJ16" s="3"/>
      <c r="AK16" s="4">
        <f t="shared" si="10"/>
        <v>250</v>
      </c>
      <c r="AL16" s="3"/>
      <c r="AM16" s="4">
        <f t="shared" ref="AM16" si="323">IF(AL16="",250,IF(AL16*86400*$N16/1000-AM$8&gt;250-(SQRT($N16)/$N16*320+21),250-(SQRT($N16)/$N16*320+21),AL16*86400*$N16/1000-AM$8))</f>
        <v>250</v>
      </c>
      <c r="AN16" s="3"/>
      <c r="AO16" s="4">
        <f t="shared" si="12"/>
        <v>250</v>
      </c>
      <c r="AP16" s="3"/>
      <c r="AQ16" s="4">
        <f t="shared" ref="AQ16" si="324">IF(AP16="",250,IF(AP16*86400*$N16/1000-AQ$8&gt;250-(SQRT($N16)/$N16*320+21),250-(SQRT($N16)/$N16*320+21),AP16*86400*$N16/1000-AQ$8))</f>
        <v>250</v>
      </c>
      <c r="AR16" s="3"/>
      <c r="AS16" s="4">
        <f t="shared" si="14"/>
        <v>250</v>
      </c>
      <c r="AT16" s="3"/>
      <c r="AU16" s="4">
        <f t="shared" si="15"/>
        <v>250</v>
      </c>
      <c r="AV16" s="3"/>
      <c r="AW16" s="4">
        <f t="shared" si="16"/>
        <v>250</v>
      </c>
      <c r="AX16" s="3"/>
      <c r="AY16" s="4">
        <f t="shared" si="17"/>
        <v>250</v>
      </c>
      <c r="AZ16" s="3"/>
      <c r="BA16" s="4">
        <f t="shared" si="18"/>
        <v>250</v>
      </c>
      <c r="BB16" s="3"/>
      <c r="BC16" s="4">
        <f t="shared" si="19"/>
        <v>250</v>
      </c>
      <c r="BD16" s="3"/>
      <c r="BE16" s="4">
        <f t="shared" ref="BE16" si="325">IF(BD16="",250,IF(BD16*86400*$N16/1000-BE$8&gt;250-(SQRT($N16)/$N16*320+21),250-(SQRT($N16)/$N16*320+21),BD16*86400*$N16/1000-BE$8))</f>
        <v>250</v>
      </c>
      <c r="BF16" s="3"/>
      <c r="BG16" s="4">
        <f t="shared" ref="BG16" si="326">IF(BF16="",250,IF(BF16*86400*$N16/1000-BG$8&gt;250-(SQRT($N16)/$N16*320+21),250-(SQRT($N16)/$N16*320+21),BF16*86400*$N16/1000-BG$8))</f>
        <v>250</v>
      </c>
      <c r="BH16" s="3"/>
      <c r="BI16" s="4">
        <f t="shared" ref="BI16" si="327">IF(BH16="",250,IF(BH16*86400*$N16/1000-BI$8&gt;250-(SQRT($N16)/$N16*320+21),250-(SQRT($N16)/$N16*320+21),BH16*86400*$N16/1000-BI$8))</f>
        <v>250</v>
      </c>
      <c r="BJ16" s="3"/>
      <c r="BK16" s="4">
        <f t="shared" ref="BK16" si="328">IF(BJ16="",250,IF(BJ16*86400*$N16/1000-BK$8&gt;250-(SQRT($N16)/$N16*320+21),250-(SQRT($N16)/$N16*320+21),BJ16*86400*$N16/1000-BK$8))</f>
        <v>250</v>
      </c>
      <c r="BL16" s="3"/>
      <c r="BM16" s="4">
        <f t="shared" ref="BM16" si="329">IF(BL16="",250,IF(BL16*86400*$N16/1000-BM$8&gt;250-(SQRT($N16)/$N16*320+21),250-(SQRT($N16)/$N16*320+21),BL16*86400*$N16/1000-BM$8))</f>
        <v>250</v>
      </c>
      <c r="BN16" s="3"/>
      <c r="BO16" s="4">
        <f t="shared" ref="BO16" si="330">IF(BN16="",250,IF(BN16*86400*$N16/1000-BO$8&gt;250-(SQRT($N16)/$N16*320+21),250-(SQRT($N16)/$N16*320+21),BN16*86400*$N16/1000-BO$8))</f>
        <v>250</v>
      </c>
      <c r="BP16" s="3"/>
      <c r="BQ16" s="4">
        <f t="shared" ref="BQ16" si="331">IF(BP16="",250,IF(BP16*86400*$N16/1000-BQ$8&gt;250-(SQRT($N16)/$N16*320+21),250-(SQRT($N16)/$N16*320+21),BP16*86400*$N16/1000-BQ$8))</f>
        <v>250</v>
      </c>
      <c r="BR16" s="3"/>
      <c r="BS16" s="4">
        <f t="shared" ref="BS16" si="332">IF(BR16="",250,IF(BR16*86400*$N16/1000-BS$8&gt;250-(SQRT($N16)/$N16*320+21),250-(SQRT($N16)/$N16*320+21),BR16*86400*$N16/1000-BS$8))</f>
        <v>250</v>
      </c>
      <c r="BT16" s="3"/>
      <c r="BU16" s="4">
        <f t="shared" ref="BU16" si="333">IF(BT16="",250,IF(BT16*86400*$N16/1000-BU$8&gt;250-(SQRT($N16)/$N16*320+21),250-(SQRT($N16)/$N16*320+21),BT16*86400*$N16/1000-BU$8))</f>
        <v>250</v>
      </c>
      <c r="BV16" s="3"/>
      <c r="BW16" s="4">
        <f t="shared" ref="BW16" si="334">IF(BV16="",250,IF(BV16*86400*$N16/1000-BW$8&gt;250-(SQRT($N16)/$N16*320+21),250-(SQRT($N16)/$N16*320+21),BV16*86400*$N16/1000-BW$8))</f>
        <v>250</v>
      </c>
      <c r="BX16" s="3"/>
      <c r="BY16" s="4">
        <f t="shared" ref="BY16" si="335">IF(BX16="",250,IF(BX16*86400*$N16/1000-BY$8&gt;250-(SQRT($N16)/$N16*320+21),250-(SQRT($N16)/$N16*320+21),BX16*86400*$N16/1000-BY$8))</f>
        <v>250</v>
      </c>
      <c r="BZ16" s="3"/>
      <c r="CA16" s="4">
        <f t="shared" ref="CA16" si="336">IF(BZ16="",250,IF(BZ16*86400*$N16/1000-CA$8&gt;250-(SQRT($N16)/$N16*320+21),250-(SQRT($N16)/$N16*320+21),BZ16*86400*$N16/1000-CA$8))</f>
        <v>250</v>
      </c>
      <c r="CB16" s="3"/>
      <c r="CC16" s="4">
        <f t="shared" ref="CC16" si="337">IF(CB16="",250,IF(CB16*86400*$N16/1000-CC$8&gt;250-(SQRT($N16)/$N16*320+21),250-(SQRT($N16)/$N16*320+21),CB16*86400*$N16/1000-CC$8))</f>
        <v>250</v>
      </c>
      <c r="CD16" s="3"/>
      <c r="CE16" s="4">
        <f t="shared" ref="CE16" si="338">IF(CD16="",250,IF(CD16*86400*$N16/1000-CE$8&gt;250-(SQRT($N16)/$N16*320+21),250-(SQRT($N16)/$N16*320+21),CD16*86400*$N16/1000-CE$8))</f>
        <v>250</v>
      </c>
      <c r="CF16" s="3"/>
      <c r="CG16" s="4">
        <f t="shared" ref="CG16" si="339">IF(CF16="",250,IF(CF16*86400*$N16/1000-CG$8&gt;250-(SQRT($N16)/$N16*320+21),250-(SQRT($N16)/$N16*320+21),CF16*86400*$N16/1000-CG$8))</f>
        <v>250</v>
      </c>
      <c r="CH16" s="3"/>
      <c r="CI16" s="4">
        <f t="shared" ref="CI16" si="340">IF(CH16="",250,IF(CH16*86400*$N16/1000-CI$8&gt;250-(SQRT($N16)/$N16*320+21),250-(SQRT($N16)/$N16*320+21),CH16*86400*$N16/1000-CI$8))</f>
        <v>250</v>
      </c>
      <c r="CJ16" s="3"/>
      <c r="CK16" s="4">
        <f t="shared" ref="CK16" si="341">IF(CJ16="",250,IF(CJ16*86400*$N16/1000-CK$8&gt;250-(SQRT($N16)/$N16*320+21),250-(SQRT($N16)/$N16*320+21),CJ16*86400*$N16/1000-CK$8))</f>
        <v>250</v>
      </c>
      <c r="CL16" s="3"/>
      <c r="CM16" s="4">
        <f t="shared" ref="CM16" si="342">IF(CL16="",250,IF(CL16*86400*$N16/1000-CM$8&gt;250-(SQRT($N16)/$N16*320+21),250-(SQRT($N16)/$N16*320+21),CL16*86400*$N16/1000-CM$8))</f>
        <v>250</v>
      </c>
      <c r="CN16" s="3"/>
      <c r="CO16" s="4">
        <f t="shared" ref="CO16" si="343">IF(CN16="",250,IF(CN16*86400*$N16/1000-CO$8&gt;250-(SQRT($N16)/$N16*320+21),250-(SQRT($N16)/$N16*320+21),CN16*86400*$N16/1000-CO$8))</f>
        <v>250</v>
      </c>
      <c r="CP16" s="3"/>
      <c r="CQ16" s="4">
        <f t="shared" ref="CQ16" si="344">IF(CP16="",250,IF(CP16*86400*$N16/1000-CQ$8&gt;250-(SQRT($N16)/$N16*320+21),250-(SQRT($N16)/$N16*320+21),CP16*86400*$N16/1000-CQ$8))</f>
        <v>250</v>
      </c>
      <c r="CR16" s="3"/>
      <c r="CS16" s="4">
        <f t="shared" ref="CS16" si="345">IF(CR16="",250,IF(CR16*86400*$N16/1000-CS$8&gt;250-(SQRT($N16)/$N16*320+21),250-(SQRT($N16)/$N16*320+21),CR16*86400*$N16/1000-CS$8))</f>
        <v>250</v>
      </c>
      <c r="CT16" s="3"/>
      <c r="CU16" s="4">
        <f t="shared" ref="CU16" si="346">IF(CT16="",250,IF(CT16*86400*$N16/1000-CU$8&gt;250-(SQRT($N16)/$N16*320+21),250-(SQRT($N16)/$N16*320+21),CT16*86400*$N16/1000-CU$8))</f>
        <v>250</v>
      </c>
      <c r="CV16" s="3"/>
      <c r="CW16" s="4">
        <f t="shared" ref="CW16" si="347">IF(CV16="",250,IF(CV16*86400*$N16/1000-CW$8&gt;250-(SQRT($N16)/$N16*320+21),250-(SQRT($N16)/$N16*320+21),CV16*86400*$N16/1000-CW$8))</f>
        <v>250</v>
      </c>
      <c r="CX16" s="3"/>
      <c r="CY16" s="4">
        <f t="shared" ref="CY16" si="348">IF(CX16="",250,IF(CX16*86400*$N16/1000-CY$8&gt;250-(SQRT($N16)/$N16*320+21),250-(SQRT($N16)/$N16*320+21),CX16*86400*$N16/1000-CY$8))</f>
        <v>250</v>
      </c>
      <c r="CZ16" s="3"/>
      <c r="DA16" s="4">
        <f t="shared" ref="DA16" si="349">IF(CZ16="",250,IF(CZ16*86400*$N16/1000-DA$8&gt;250-(SQRT($N16)/$N16*320+21),250-(SQRT($N16)/$N16*320+21),CZ16*86400*$N16/1000-DA$8))</f>
        <v>250</v>
      </c>
      <c r="DB16" s="3"/>
      <c r="DC16" s="4">
        <f t="shared" ref="DC16" si="350">IF(DB16="",250,IF(DB16*86400*$N16/1000-DC$8&gt;250-(SQRT($N16)/$N16*320+21),250-(SQRT($N16)/$N16*320+21),DB16*86400*$N16/1000-DC$8))</f>
        <v>250</v>
      </c>
      <c r="DD16" s="3"/>
      <c r="DE16" s="4">
        <f t="shared" ref="DE16" si="351">IF(DD16="",250,IF(DD16*86400*$N16/1000-DE$8&gt;250-(SQRT($N16)/$N16*320+21),250-(SQRT($N16)/$N16*320+21),DD16*86400*$N16/1000-DE$8))</f>
        <v>250</v>
      </c>
      <c r="DF16" s="3"/>
      <c r="DG16" s="4">
        <f t="shared" ref="DG16" si="352">IF(DF16="",250,IF(DF16*86400*$N16/1000-DG$8&gt;250-(SQRT($N16)/$N16*320+21),250-(SQRT($N16)/$N16*320+21),DF16*86400*$N16/1000-DG$8))</f>
        <v>250</v>
      </c>
      <c r="DH16" s="3"/>
      <c r="DI16" s="4">
        <f t="shared" ref="DI16" si="353">IF(DH16="",250,IF(DH16*86400*$N16/1000-DI$8&gt;250-(SQRT($N16)/$N16*320+21),250-(SQRT($N16)/$N16*320+21),DH16*86400*$N16/1000-DI$8))</f>
        <v>250</v>
      </c>
      <c r="DJ16" s="3"/>
      <c r="DK16" s="4">
        <f t="shared" ref="DK16" si="354">IF(DJ16="",250,IF(DJ16*86400*$N16/1000-DK$8&gt;250-(SQRT($N16)/$N16*320+21),250-(SQRT($N16)/$N16*320+21),DJ16*86400*$N16/1000-DK$8))</f>
        <v>250</v>
      </c>
      <c r="DL16" s="3"/>
      <c r="DM16" s="4">
        <f t="shared" ref="DM16" si="355">IF(DL16="",250,IF(DL16*86400*$N16/1000-DM$8&gt;250-(SQRT($N16)/$N16*320+21),250-(SQRT($N16)/$N16*320+21),DL16*86400*$N16/1000-DM$8))</f>
        <v>250</v>
      </c>
      <c r="DN16" s="3"/>
      <c r="DO16" s="4">
        <f t="shared" ref="DO16" si="356">IF(DN16="",250,IF(DN16*86400*$N16/1000-DO$8&gt;250-(SQRT($N16)/$N16*320+21),250-(SQRT($N16)/$N16*320+21),DN16*86400*$N16/1000-DO$8))</f>
        <v>250</v>
      </c>
      <c r="DP16" s="3"/>
      <c r="DQ16" s="4">
        <f t="shared" ref="DQ16" si="357">IF(DP16="",250,IF(DP16*86400*$N16/1000-DQ$8&gt;250-(SQRT($N16)/$N16*320+21),250-(SQRT($N16)/$N16*320+21),DP16*86400*$N16/1000-DQ$8))</f>
        <v>250</v>
      </c>
      <c r="DR16" s="3"/>
      <c r="DS16" s="4">
        <f t="shared" ref="DS16" si="358">IF(DR16="",250,IF(DR16*86400*$N16/1000-DS$8&gt;250-(SQRT($N16)/$N16*320+21),250-(SQRT($N16)/$N16*320+21),DR16*86400*$N16/1000-DS$8))</f>
        <v>250</v>
      </c>
      <c r="DT16" s="3"/>
      <c r="DU16" s="4">
        <f t="shared" ref="DU16" si="359">IF(DT16="",250,IF(DT16*86400*$N16/1000-DU$8&gt;250-(SQRT($N16)/$N16*320+21),250-(SQRT($N16)/$N16*320+21),DT16*86400*$N16/1000-DU$8))</f>
        <v>250</v>
      </c>
      <c r="DV16" s="3"/>
      <c r="DW16" s="4">
        <f t="shared" ref="DW16" si="360">IF(DV16="",250,IF(DV16*86400*$N16/1000-DW$8&gt;250-(SQRT($N16)/$N16*320+21),250-(SQRT($N16)/$N16*320+21),DV16*86400*$N16/1000-DW$8))</f>
        <v>250</v>
      </c>
      <c r="DX16" s="3"/>
      <c r="DY16" s="4">
        <f t="shared" ref="DY16" si="361">IF(DX16="",250,IF(DX16*86400*$N16/1000-DY$8&gt;250-(SQRT($N16)/$N16*320+21),250-(SQRT($N16)/$N16*320+21),DX16*86400*$N16/1000-DY$8))</f>
        <v>250</v>
      </c>
      <c r="DZ16" s="3"/>
      <c r="EA16" s="4">
        <f t="shared" ref="EA16" si="362">IF(DZ16="",250,IF(DZ16*86400*$N16/1000-EA$8&gt;250-(SQRT($N16)/$N16*320+21),250-(SQRT($N16)/$N16*320+21),DZ16*86400*$N16/1000-EA$8))</f>
        <v>250</v>
      </c>
      <c r="EB16" s="3"/>
      <c r="EC16" s="4">
        <f t="shared" ref="EC16" si="363">IF(EB16="",250,IF(EB16*86400*$N16/1000-EC$8&gt;250-(SQRT($N16)/$N16*320+21),250-(SQRT($N16)/$N16*320+21),EB16*86400*$N16/1000-EC$8))</f>
        <v>250</v>
      </c>
      <c r="ED16" s="3"/>
      <c r="EE16" s="4">
        <f t="shared" ref="EE16" si="364">IF(ED16="",250,IF(ED16*86400*$N16/1000-EE$8&gt;250-(SQRT($N16)/$N16*320+21),250-(SQRT($N16)/$N16*320+21),ED16*86400*$N16/1000-EE$8))</f>
        <v>250</v>
      </c>
      <c r="EF16" s="3"/>
      <c r="EG16" s="4">
        <f t="shared" ref="EG16" si="365">IF(EF16="",250,IF(EF16*86400*$N16/1000-EG$8&gt;250-(SQRT($N16)/$N16*320+21),250-(SQRT($N16)/$N16*320+21),EF16*86400*$N16/1000-EG$8))</f>
        <v>250</v>
      </c>
      <c r="EH16" s="3"/>
      <c r="EI16" s="4">
        <f t="shared" ref="EI16" si="366">IF(EH16="",250,IF(EH16*86400*$N16/1000-EI$8&gt;250-(SQRT($N16)/$N16*320+21),250-(SQRT($N16)/$N16*320+21),EH16*86400*$N16/1000-EI$8))</f>
        <v>250</v>
      </c>
      <c r="EJ16" s="3"/>
      <c r="EK16" s="4">
        <f t="shared" ref="EK16" si="367">IF(EJ16="",250,IF(EJ16*86400*$N16/1000-EK$8&gt;250-(SQRT($N16)/$N16*320+21),250-(SQRT($N16)/$N16*320+21),EJ16*86400*$N16/1000-EK$8))</f>
        <v>250</v>
      </c>
      <c r="EL16" s="3"/>
      <c r="EM16" s="4">
        <f t="shared" ref="EM16" si="368">IF(EL16="",250,IF(EL16*86400*$N16/1000-EM$8&gt;250-(SQRT($N16)/$N16*320+21),250-(SQRT($N16)/$N16*320+21),EL16*86400*$N16/1000-EM$8))</f>
        <v>250</v>
      </c>
      <c r="EN16" s="3"/>
      <c r="EO16" s="75">
        <f t="shared" ref="EO16" si="369">IF(EN16="",250,IF(EN16*86400*$N16/1000-EO$8&gt;250-(SQRT($N16)/$N16*320+21),250-(SQRT($N16)/$N16*320+21),EN16*86400*$N16/1000-EO$8))</f>
        <v>250</v>
      </c>
    </row>
    <row r="17" spans="2:145" s="48" customFormat="1">
      <c r="B17" s="100" t="s">
        <v>73</v>
      </c>
      <c r="C17" s="94">
        <v>43253</v>
      </c>
      <c r="D17" s="102" t="s">
        <v>56</v>
      </c>
      <c r="E17" s="102" t="s">
        <v>31</v>
      </c>
      <c r="F17" s="96">
        <v>260</v>
      </c>
      <c r="G17" s="96">
        <v>9080</v>
      </c>
      <c r="H17" s="146">
        <v>0</v>
      </c>
      <c r="I17" s="96" t="s">
        <v>80</v>
      </c>
      <c r="J17" s="96">
        <v>61</v>
      </c>
      <c r="K17" s="87">
        <f t="shared" si="219"/>
        <v>134.92307692307691</v>
      </c>
      <c r="L17" s="83">
        <f t="shared" si="65"/>
        <v>70.801700672000038</v>
      </c>
      <c r="M17" s="84">
        <f t="shared" si="66"/>
        <v>64.121376251076867</v>
      </c>
      <c r="N17" s="150">
        <f t="shared" si="67"/>
        <v>64.121376251076867</v>
      </c>
      <c r="O17" s="85">
        <f t="shared" si="0"/>
        <v>7</v>
      </c>
      <c r="P17" s="3">
        <v>4.4351851851851858E-2</v>
      </c>
      <c r="Q17" s="4">
        <f t="shared" si="68"/>
        <v>173.71311379412657</v>
      </c>
      <c r="R17" s="3">
        <v>4.0960648148148149E-2</v>
      </c>
      <c r="S17" s="4">
        <f t="shared" ref="S17" si="370">IF(R17="",250,IF(R17*86400*$N17/1000-S$8&gt;250-(SQRT($N17)/$N17*320+21),250-(SQRT($N17)/$N17*320+21),R17*86400*$N17/1000-S$8))</f>
        <v>163.92555055256105</v>
      </c>
      <c r="T17" s="3">
        <v>3.6527777777777777E-2</v>
      </c>
      <c r="U17" s="4">
        <f t="shared" ref="U17" si="371">IF(T17="",250,IF(T17*86400*$N17/1000-U$8&gt;250-(SQRT($N17)/$N17*320+21),250-(SQRT($N17)/$N17*320+21),T17*86400*$N17/1000-U$8))</f>
        <v>154.8670634483986</v>
      </c>
      <c r="V17" s="3"/>
      <c r="W17" s="4">
        <f t="shared" ref="W17" si="372">IF(V17="",250,IF(V17*86400*$N17/1000-W$8&gt;250-(SQRT($N17)/$N17*320+21),250-(SQRT($N17)/$N17*320+21),V17*86400*$N17/1000-W$8))</f>
        <v>250</v>
      </c>
      <c r="X17" s="3">
        <v>4.05787037037037E-2</v>
      </c>
      <c r="Y17" s="4">
        <f t="shared" si="4"/>
        <v>171.80954513627546</v>
      </c>
      <c r="Z17" s="3"/>
      <c r="AA17" s="4">
        <f t="shared" si="5"/>
        <v>250</v>
      </c>
      <c r="AB17" s="3"/>
      <c r="AC17" s="4">
        <f t="shared" si="6"/>
        <v>250</v>
      </c>
      <c r="AD17" s="3"/>
      <c r="AE17" s="4">
        <f t="shared" si="7"/>
        <v>250</v>
      </c>
      <c r="AF17" s="3"/>
      <c r="AG17" s="4">
        <f t="shared" si="8"/>
        <v>250</v>
      </c>
      <c r="AH17" s="3">
        <v>4.05787037037037E-2</v>
      </c>
      <c r="AI17" s="4">
        <f t="shared" si="9"/>
        <v>160.80954513627546</v>
      </c>
      <c r="AJ17" s="3">
        <v>3.8182870370370374E-2</v>
      </c>
      <c r="AK17" s="4">
        <f t="shared" si="10"/>
        <v>154.53642025230261</v>
      </c>
      <c r="AL17" s="3"/>
      <c r="AM17" s="4">
        <f t="shared" ref="AM17" si="373">IF(AL17="",250,IF(AL17*86400*$N17/1000-AM$8&gt;250-(SQRT($N17)/$N17*320+21),250-(SQRT($N17)/$N17*320+21),AL17*86400*$N17/1000-AM$8))</f>
        <v>250</v>
      </c>
      <c r="AN17" s="3">
        <v>4.821759259259259E-2</v>
      </c>
      <c r="AO17" s="4">
        <f t="shared" si="12"/>
        <v>189.03787621267841</v>
      </c>
      <c r="AP17" s="3"/>
      <c r="AQ17" s="4">
        <f t="shared" ref="AQ17" si="374">IF(AP17="",250,IF(AP17*86400*$N17/1000-AQ$8&gt;250-(SQRT($N17)/$N17*320+21),250-(SQRT($N17)/$N17*320+21),AP17*86400*$N17/1000-AQ$8))</f>
        <v>250</v>
      </c>
      <c r="AR17" s="3"/>
      <c r="AS17" s="4">
        <f t="shared" si="14"/>
        <v>250</v>
      </c>
      <c r="AT17" s="3"/>
      <c r="AU17" s="4">
        <f t="shared" si="15"/>
        <v>250</v>
      </c>
      <c r="AV17" s="3"/>
      <c r="AW17" s="4">
        <f t="shared" si="16"/>
        <v>250</v>
      </c>
      <c r="AX17" s="3"/>
      <c r="AY17" s="4">
        <f t="shared" si="17"/>
        <v>250</v>
      </c>
      <c r="AZ17" s="3"/>
      <c r="BA17" s="4">
        <f t="shared" si="18"/>
        <v>250</v>
      </c>
      <c r="BB17" s="3"/>
      <c r="BC17" s="4">
        <f t="shared" si="19"/>
        <v>250</v>
      </c>
      <c r="BD17" s="3"/>
      <c r="BE17" s="4">
        <f t="shared" ref="BE17" si="375">IF(BD17="",250,IF(BD17*86400*$N17/1000-BE$8&gt;250-(SQRT($N17)/$N17*320+21),250-(SQRT($N17)/$N17*320+21),BD17*86400*$N17/1000-BE$8))</f>
        <v>250</v>
      </c>
      <c r="BF17" s="3"/>
      <c r="BG17" s="4">
        <f t="shared" ref="BG17" si="376">IF(BF17="",250,IF(BF17*86400*$N17/1000-BG$8&gt;250-(SQRT($N17)/$N17*320+21),250-(SQRT($N17)/$N17*320+21),BF17*86400*$N17/1000-BG$8))</f>
        <v>250</v>
      </c>
      <c r="BH17" s="3"/>
      <c r="BI17" s="4">
        <f t="shared" ref="BI17" si="377">IF(BH17="",250,IF(BH17*86400*$N17/1000-BI$8&gt;250-(SQRT($N17)/$N17*320+21),250-(SQRT($N17)/$N17*320+21),BH17*86400*$N17/1000-BI$8))</f>
        <v>250</v>
      </c>
      <c r="BJ17" s="3"/>
      <c r="BK17" s="4">
        <f t="shared" ref="BK17" si="378">IF(BJ17="",250,IF(BJ17*86400*$N17/1000-BK$8&gt;250-(SQRT($N17)/$N17*320+21),250-(SQRT($N17)/$N17*320+21),BJ17*86400*$N17/1000-BK$8))</f>
        <v>250</v>
      </c>
      <c r="BL17" s="3"/>
      <c r="BM17" s="4">
        <f t="shared" ref="BM17" si="379">IF(BL17="",250,IF(BL17*86400*$N17/1000-BM$8&gt;250-(SQRT($N17)/$N17*320+21),250-(SQRT($N17)/$N17*320+21),BL17*86400*$N17/1000-BM$8))</f>
        <v>250</v>
      </c>
      <c r="BN17" s="3"/>
      <c r="BO17" s="4">
        <f t="shared" ref="BO17" si="380">IF(BN17="",250,IF(BN17*86400*$N17/1000-BO$8&gt;250-(SQRT($N17)/$N17*320+21),250-(SQRT($N17)/$N17*320+21),BN17*86400*$N17/1000-BO$8))</f>
        <v>250</v>
      </c>
      <c r="BP17" s="3"/>
      <c r="BQ17" s="4">
        <f t="shared" ref="BQ17" si="381">IF(BP17="",250,IF(BP17*86400*$N17/1000-BQ$8&gt;250-(SQRT($N17)/$N17*320+21),250-(SQRT($N17)/$N17*320+21),BP17*86400*$N17/1000-BQ$8))</f>
        <v>250</v>
      </c>
      <c r="BR17" s="3"/>
      <c r="BS17" s="4">
        <f t="shared" ref="BS17" si="382">IF(BR17="",250,IF(BR17*86400*$N17/1000-BS$8&gt;250-(SQRT($N17)/$N17*320+21),250-(SQRT($N17)/$N17*320+21),BR17*86400*$N17/1000-BS$8))</f>
        <v>250</v>
      </c>
      <c r="BT17" s="3"/>
      <c r="BU17" s="4">
        <f t="shared" ref="BU17" si="383">IF(BT17="",250,IF(BT17*86400*$N17/1000-BU$8&gt;250-(SQRT($N17)/$N17*320+21),250-(SQRT($N17)/$N17*320+21),BT17*86400*$N17/1000-BU$8))</f>
        <v>250</v>
      </c>
      <c r="BV17" s="3"/>
      <c r="BW17" s="4">
        <f t="shared" ref="BW17" si="384">IF(BV17="",250,IF(BV17*86400*$N17/1000-BW$8&gt;250-(SQRT($N17)/$N17*320+21),250-(SQRT($N17)/$N17*320+21),BV17*86400*$N17/1000-BW$8))</f>
        <v>250</v>
      </c>
      <c r="BX17" s="3"/>
      <c r="BY17" s="4">
        <f t="shared" ref="BY17" si="385">IF(BX17="",250,IF(BX17*86400*$N17/1000-BY$8&gt;250-(SQRT($N17)/$N17*320+21),250-(SQRT($N17)/$N17*320+21),BX17*86400*$N17/1000-BY$8))</f>
        <v>250</v>
      </c>
      <c r="BZ17" s="3"/>
      <c r="CA17" s="4">
        <f t="shared" ref="CA17" si="386">IF(BZ17="",250,IF(BZ17*86400*$N17/1000-CA$8&gt;250-(SQRT($N17)/$N17*320+21),250-(SQRT($N17)/$N17*320+21),BZ17*86400*$N17/1000-CA$8))</f>
        <v>250</v>
      </c>
      <c r="CB17" s="3"/>
      <c r="CC17" s="4">
        <f t="shared" ref="CC17" si="387">IF(CB17="",250,IF(CB17*86400*$N17/1000-CC$8&gt;250-(SQRT($N17)/$N17*320+21),250-(SQRT($N17)/$N17*320+21),CB17*86400*$N17/1000-CC$8))</f>
        <v>250</v>
      </c>
      <c r="CD17" s="3"/>
      <c r="CE17" s="4">
        <f t="shared" ref="CE17" si="388">IF(CD17="",250,IF(CD17*86400*$N17/1000-CE$8&gt;250-(SQRT($N17)/$N17*320+21),250-(SQRT($N17)/$N17*320+21),CD17*86400*$N17/1000-CE$8))</f>
        <v>250</v>
      </c>
      <c r="CF17" s="3"/>
      <c r="CG17" s="4">
        <f t="shared" ref="CG17" si="389">IF(CF17="",250,IF(CF17*86400*$N17/1000-CG$8&gt;250-(SQRT($N17)/$N17*320+21),250-(SQRT($N17)/$N17*320+21),CF17*86400*$N17/1000-CG$8))</f>
        <v>250</v>
      </c>
      <c r="CH17" s="3"/>
      <c r="CI17" s="4">
        <f t="shared" ref="CI17" si="390">IF(CH17="",250,IF(CH17*86400*$N17/1000-CI$8&gt;250-(SQRT($N17)/$N17*320+21),250-(SQRT($N17)/$N17*320+21),CH17*86400*$N17/1000-CI$8))</f>
        <v>250</v>
      </c>
      <c r="CJ17" s="3"/>
      <c r="CK17" s="4">
        <f t="shared" ref="CK17" si="391">IF(CJ17="",250,IF(CJ17*86400*$N17/1000-CK$8&gt;250-(SQRT($N17)/$N17*320+21),250-(SQRT($N17)/$N17*320+21),CJ17*86400*$N17/1000-CK$8))</f>
        <v>250</v>
      </c>
      <c r="CL17" s="3"/>
      <c r="CM17" s="4">
        <f t="shared" ref="CM17" si="392">IF(CL17="",250,IF(CL17*86400*$N17/1000-CM$8&gt;250-(SQRT($N17)/$N17*320+21),250-(SQRT($N17)/$N17*320+21),CL17*86400*$N17/1000-CM$8))</f>
        <v>250</v>
      </c>
      <c r="CN17" s="3"/>
      <c r="CO17" s="4">
        <f t="shared" ref="CO17" si="393">IF(CN17="",250,IF(CN17*86400*$N17/1000-CO$8&gt;250-(SQRT($N17)/$N17*320+21),250-(SQRT($N17)/$N17*320+21),CN17*86400*$N17/1000-CO$8))</f>
        <v>250</v>
      </c>
      <c r="CP17" s="3"/>
      <c r="CQ17" s="4">
        <f t="shared" ref="CQ17" si="394">IF(CP17="",250,IF(CP17*86400*$N17/1000-CQ$8&gt;250-(SQRT($N17)/$N17*320+21),250-(SQRT($N17)/$N17*320+21),CP17*86400*$N17/1000-CQ$8))</f>
        <v>250</v>
      </c>
      <c r="CR17" s="3"/>
      <c r="CS17" s="4">
        <f t="shared" ref="CS17" si="395">IF(CR17="",250,IF(CR17*86400*$N17/1000-CS$8&gt;250-(SQRT($N17)/$N17*320+21),250-(SQRT($N17)/$N17*320+21),CR17*86400*$N17/1000-CS$8))</f>
        <v>250</v>
      </c>
      <c r="CT17" s="3"/>
      <c r="CU17" s="4">
        <f t="shared" ref="CU17" si="396">IF(CT17="",250,IF(CT17*86400*$N17/1000-CU$8&gt;250-(SQRT($N17)/$N17*320+21),250-(SQRT($N17)/$N17*320+21),CT17*86400*$N17/1000-CU$8))</f>
        <v>250</v>
      </c>
      <c r="CV17" s="3"/>
      <c r="CW17" s="4">
        <f t="shared" ref="CW17" si="397">IF(CV17="",250,IF(CV17*86400*$N17/1000-CW$8&gt;250-(SQRT($N17)/$N17*320+21),250-(SQRT($N17)/$N17*320+21),CV17*86400*$N17/1000-CW$8))</f>
        <v>250</v>
      </c>
      <c r="CX17" s="3"/>
      <c r="CY17" s="4">
        <f t="shared" ref="CY17" si="398">IF(CX17="",250,IF(CX17*86400*$N17/1000-CY$8&gt;250-(SQRT($N17)/$N17*320+21),250-(SQRT($N17)/$N17*320+21),CX17*86400*$N17/1000-CY$8))</f>
        <v>250</v>
      </c>
      <c r="CZ17" s="3"/>
      <c r="DA17" s="4">
        <f t="shared" ref="DA17" si="399">IF(CZ17="",250,IF(CZ17*86400*$N17/1000-DA$8&gt;250-(SQRT($N17)/$N17*320+21),250-(SQRT($N17)/$N17*320+21),CZ17*86400*$N17/1000-DA$8))</f>
        <v>250</v>
      </c>
      <c r="DB17" s="3"/>
      <c r="DC17" s="4">
        <f t="shared" ref="DC17" si="400">IF(DB17="",250,IF(DB17*86400*$N17/1000-DC$8&gt;250-(SQRT($N17)/$N17*320+21),250-(SQRT($N17)/$N17*320+21),DB17*86400*$N17/1000-DC$8))</f>
        <v>250</v>
      </c>
      <c r="DD17" s="3"/>
      <c r="DE17" s="4">
        <f t="shared" ref="DE17" si="401">IF(DD17="",250,IF(DD17*86400*$N17/1000-DE$8&gt;250-(SQRT($N17)/$N17*320+21),250-(SQRT($N17)/$N17*320+21),DD17*86400*$N17/1000-DE$8))</f>
        <v>250</v>
      </c>
      <c r="DF17" s="3"/>
      <c r="DG17" s="4">
        <f t="shared" ref="DG17" si="402">IF(DF17="",250,IF(DF17*86400*$N17/1000-DG$8&gt;250-(SQRT($N17)/$N17*320+21),250-(SQRT($N17)/$N17*320+21),DF17*86400*$N17/1000-DG$8))</f>
        <v>250</v>
      </c>
      <c r="DH17" s="3"/>
      <c r="DI17" s="4">
        <f t="shared" ref="DI17" si="403">IF(DH17="",250,IF(DH17*86400*$N17/1000-DI$8&gt;250-(SQRT($N17)/$N17*320+21),250-(SQRT($N17)/$N17*320+21),DH17*86400*$N17/1000-DI$8))</f>
        <v>250</v>
      </c>
      <c r="DJ17" s="3"/>
      <c r="DK17" s="4">
        <f t="shared" ref="DK17" si="404">IF(DJ17="",250,IF(DJ17*86400*$N17/1000-DK$8&gt;250-(SQRT($N17)/$N17*320+21),250-(SQRT($N17)/$N17*320+21),DJ17*86400*$N17/1000-DK$8))</f>
        <v>250</v>
      </c>
      <c r="DL17" s="3"/>
      <c r="DM17" s="4">
        <f t="shared" ref="DM17" si="405">IF(DL17="",250,IF(DL17*86400*$N17/1000-DM$8&gt;250-(SQRT($N17)/$N17*320+21),250-(SQRT($N17)/$N17*320+21),DL17*86400*$N17/1000-DM$8))</f>
        <v>250</v>
      </c>
      <c r="DN17" s="3"/>
      <c r="DO17" s="4">
        <f t="shared" ref="DO17" si="406">IF(DN17="",250,IF(DN17*86400*$N17/1000-DO$8&gt;250-(SQRT($N17)/$N17*320+21),250-(SQRT($N17)/$N17*320+21),DN17*86400*$N17/1000-DO$8))</f>
        <v>250</v>
      </c>
      <c r="DP17" s="3"/>
      <c r="DQ17" s="4">
        <f t="shared" ref="DQ17" si="407">IF(DP17="",250,IF(DP17*86400*$N17/1000-DQ$8&gt;250-(SQRT($N17)/$N17*320+21),250-(SQRT($N17)/$N17*320+21),DP17*86400*$N17/1000-DQ$8))</f>
        <v>250</v>
      </c>
      <c r="DR17" s="3"/>
      <c r="DS17" s="4">
        <f t="shared" ref="DS17" si="408">IF(DR17="",250,IF(DR17*86400*$N17/1000-DS$8&gt;250-(SQRT($N17)/$N17*320+21),250-(SQRT($N17)/$N17*320+21),DR17*86400*$N17/1000-DS$8))</f>
        <v>250</v>
      </c>
      <c r="DT17" s="3"/>
      <c r="DU17" s="4">
        <f t="shared" ref="DU17" si="409">IF(DT17="",250,IF(DT17*86400*$N17/1000-DU$8&gt;250-(SQRT($N17)/$N17*320+21),250-(SQRT($N17)/$N17*320+21),DT17*86400*$N17/1000-DU$8))</f>
        <v>250</v>
      </c>
      <c r="DV17" s="3"/>
      <c r="DW17" s="4">
        <f t="shared" ref="DW17" si="410">IF(DV17="",250,IF(DV17*86400*$N17/1000-DW$8&gt;250-(SQRT($N17)/$N17*320+21),250-(SQRT($N17)/$N17*320+21),DV17*86400*$N17/1000-DW$8))</f>
        <v>250</v>
      </c>
      <c r="DX17" s="3"/>
      <c r="DY17" s="4">
        <f t="shared" ref="DY17" si="411">IF(DX17="",250,IF(DX17*86400*$N17/1000-DY$8&gt;250-(SQRT($N17)/$N17*320+21),250-(SQRT($N17)/$N17*320+21),DX17*86400*$N17/1000-DY$8))</f>
        <v>250</v>
      </c>
      <c r="DZ17" s="3"/>
      <c r="EA17" s="4">
        <f t="shared" ref="EA17" si="412">IF(DZ17="",250,IF(DZ17*86400*$N17/1000-EA$8&gt;250-(SQRT($N17)/$N17*320+21),250-(SQRT($N17)/$N17*320+21),DZ17*86400*$N17/1000-EA$8))</f>
        <v>250</v>
      </c>
      <c r="EB17" s="3"/>
      <c r="EC17" s="4">
        <f t="shared" ref="EC17" si="413">IF(EB17="",250,IF(EB17*86400*$N17/1000-EC$8&gt;250-(SQRT($N17)/$N17*320+21),250-(SQRT($N17)/$N17*320+21),EB17*86400*$N17/1000-EC$8))</f>
        <v>250</v>
      </c>
      <c r="ED17" s="3"/>
      <c r="EE17" s="4">
        <f t="shared" ref="EE17" si="414">IF(ED17="",250,IF(ED17*86400*$N17/1000-EE$8&gt;250-(SQRT($N17)/$N17*320+21),250-(SQRT($N17)/$N17*320+21),ED17*86400*$N17/1000-EE$8))</f>
        <v>250</v>
      </c>
      <c r="EF17" s="3"/>
      <c r="EG17" s="4">
        <f t="shared" ref="EG17" si="415">IF(EF17="",250,IF(EF17*86400*$N17/1000-EG$8&gt;250-(SQRT($N17)/$N17*320+21),250-(SQRT($N17)/$N17*320+21),EF17*86400*$N17/1000-EG$8))</f>
        <v>250</v>
      </c>
      <c r="EH17" s="3"/>
      <c r="EI17" s="4">
        <f t="shared" ref="EI17" si="416">IF(EH17="",250,IF(EH17*86400*$N17/1000-EI$8&gt;250-(SQRT($N17)/$N17*320+21),250-(SQRT($N17)/$N17*320+21),EH17*86400*$N17/1000-EI$8))</f>
        <v>250</v>
      </c>
      <c r="EJ17" s="3"/>
      <c r="EK17" s="4">
        <f t="shared" ref="EK17" si="417">IF(EJ17="",250,IF(EJ17*86400*$N17/1000-EK$8&gt;250-(SQRT($N17)/$N17*320+21),250-(SQRT($N17)/$N17*320+21),EJ17*86400*$N17/1000-EK$8))</f>
        <v>250</v>
      </c>
      <c r="EL17" s="3"/>
      <c r="EM17" s="4">
        <f t="shared" ref="EM17" si="418">IF(EL17="",250,IF(EL17*86400*$N17/1000-EM$8&gt;250-(SQRT($N17)/$N17*320+21),250-(SQRT($N17)/$N17*320+21),EL17*86400*$N17/1000-EM$8))</f>
        <v>250</v>
      </c>
      <c r="EN17" s="3"/>
      <c r="EO17" s="75">
        <f t="shared" ref="EO17" si="419">IF(EN17="",250,IF(EN17*86400*$N17/1000-EO$8&gt;250-(SQRT($N17)/$N17*320+21),250-(SQRT($N17)/$N17*320+21),EN17*86400*$N17/1000-EO$8))</f>
        <v>250</v>
      </c>
    </row>
    <row r="18" spans="2:145" s="48" customFormat="1">
      <c r="B18" s="100" t="s">
        <v>152</v>
      </c>
      <c r="C18" s="94">
        <v>43261</v>
      </c>
      <c r="D18" s="102" t="s">
        <v>56</v>
      </c>
      <c r="E18" s="102" t="s">
        <v>32</v>
      </c>
      <c r="F18" s="96">
        <v>380</v>
      </c>
      <c r="G18" s="96">
        <v>7360</v>
      </c>
      <c r="H18" s="146">
        <v>0.1</v>
      </c>
      <c r="I18" s="96" t="s">
        <v>93</v>
      </c>
      <c r="J18" s="96">
        <v>78</v>
      </c>
      <c r="K18" s="87">
        <f>(G18/F18)+100</f>
        <v>119.36842105263158</v>
      </c>
      <c r="L18" s="83">
        <f t="shared" si="65"/>
        <v>53.891367935999995</v>
      </c>
      <c r="M18" s="84">
        <f t="shared" si="66"/>
        <v>65.477053116631581</v>
      </c>
      <c r="N18" s="150">
        <f t="shared" si="67"/>
        <v>58.929347804968423</v>
      </c>
      <c r="O18" s="85">
        <f t="shared" si="0"/>
        <v>5</v>
      </c>
      <c r="P18" s="3">
        <v>4.1990740740740745E-2</v>
      </c>
      <c r="Q18" s="4">
        <f t="shared" si="68"/>
        <v>141.79567383642546</v>
      </c>
      <c r="R18" s="3">
        <v>3.7280092592592594E-2</v>
      </c>
      <c r="S18" s="4">
        <f t="shared" ref="S18" si="420">IF(R18="",250,IF(R18*86400*$N18/1000-S$8&gt;250-(SQRT($N18)/$N18*320+21),250-(SQRT($N18)/$N18*320+21),R18*86400*$N18/1000-S$8))</f>
        <v>126.81142927980329</v>
      </c>
      <c r="T18" s="3">
        <v>3.5046296296296298E-2</v>
      </c>
      <c r="U18" s="4">
        <f t="shared" ref="U18" si="421">IF(T18="",250,IF(T18*86400*$N18/1000-U$8&gt;250-(SQRT($N18)/$N18*320+21),250-(SQRT($N18)/$N18*320+21),T18*86400*$N18/1000-U$8))</f>
        <v>130.9380651534444</v>
      </c>
      <c r="V18" s="3"/>
      <c r="W18" s="4">
        <f t="shared" ref="W18" si="422">IF(V18="",250,IF(V18*86400*$N18/1000-W$8&gt;250-(SQRT($N18)/$N18*320+21),250-(SQRT($N18)/$N18*320+21),V18*86400*$N18/1000-W$8))</f>
        <v>250</v>
      </c>
      <c r="X18" s="3">
        <v>3.9421296296296295E-2</v>
      </c>
      <c r="Y18" s="4">
        <f t="shared" si="4"/>
        <v>147.71335862372246</v>
      </c>
      <c r="Z18" s="3"/>
      <c r="AA18" s="4">
        <f t="shared" si="5"/>
        <v>250</v>
      </c>
      <c r="AB18" s="3"/>
      <c r="AC18" s="4">
        <f t="shared" si="6"/>
        <v>250</v>
      </c>
      <c r="AD18" s="3"/>
      <c r="AE18" s="4">
        <f t="shared" si="7"/>
        <v>250</v>
      </c>
      <c r="AF18" s="3"/>
      <c r="AG18" s="4">
        <f t="shared" si="8"/>
        <v>250</v>
      </c>
      <c r="AH18" s="3"/>
      <c r="AI18" s="4">
        <f t="shared" si="9"/>
        <v>250</v>
      </c>
      <c r="AJ18" s="3">
        <v>3.6157407407407409E-2</v>
      </c>
      <c r="AK18" s="4">
        <f t="shared" si="10"/>
        <v>127.09528254272135</v>
      </c>
      <c r="AL18" s="3"/>
      <c r="AM18" s="4">
        <f t="shared" ref="AM18" si="423">IF(AL18="",250,IF(AL18*86400*$N18/1000-AM$8&gt;250-(SQRT($N18)/$N18*320+21),250-(SQRT($N18)/$N18*320+21),AL18*86400*$N18/1000-AM$8))</f>
        <v>250</v>
      </c>
      <c r="AN18" s="3"/>
      <c r="AO18" s="4">
        <f t="shared" si="12"/>
        <v>250</v>
      </c>
      <c r="AP18" s="3"/>
      <c r="AQ18" s="4">
        <f t="shared" ref="AQ18" si="424">IF(AP18="",250,IF(AP18*86400*$N18/1000-AQ$8&gt;250-(SQRT($N18)/$N18*320+21),250-(SQRT($N18)/$N18*320+21),AP18*86400*$N18/1000-AQ$8))</f>
        <v>250</v>
      </c>
      <c r="AR18" s="3"/>
      <c r="AS18" s="4">
        <f t="shared" si="14"/>
        <v>250</v>
      </c>
      <c r="AT18" s="3"/>
      <c r="AU18" s="4">
        <f t="shared" si="15"/>
        <v>250</v>
      </c>
      <c r="AV18" s="3"/>
      <c r="AW18" s="4">
        <f t="shared" si="16"/>
        <v>250</v>
      </c>
      <c r="AX18" s="3"/>
      <c r="AY18" s="4">
        <f t="shared" si="17"/>
        <v>250</v>
      </c>
      <c r="AZ18" s="3"/>
      <c r="BA18" s="4">
        <f t="shared" si="18"/>
        <v>250</v>
      </c>
      <c r="BB18" s="3"/>
      <c r="BC18" s="4">
        <f t="shared" si="19"/>
        <v>250</v>
      </c>
      <c r="BD18" s="3"/>
      <c r="BE18" s="4">
        <f t="shared" ref="BE18" si="425">IF(BD18="",250,IF(BD18*86400*$N18/1000-BE$8&gt;250-(SQRT($N18)/$N18*320+21),250-(SQRT($N18)/$N18*320+21),BD18*86400*$N18/1000-BE$8))</f>
        <v>250</v>
      </c>
      <c r="BF18" s="3"/>
      <c r="BG18" s="4">
        <f t="shared" ref="BG18" si="426">IF(BF18="",250,IF(BF18*86400*$N18/1000-BG$8&gt;250-(SQRT($N18)/$N18*320+21),250-(SQRT($N18)/$N18*320+21),BF18*86400*$N18/1000-BG$8))</f>
        <v>250</v>
      </c>
      <c r="BH18" s="3"/>
      <c r="BI18" s="4">
        <f t="shared" ref="BI18" si="427">IF(BH18="",250,IF(BH18*86400*$N18/1000-BI$8&gt;250-(SQRT($N18)/$N18*320+21),250-(SQRT($N18)/$N18*320+21),BH18*86400*$N18/1000-BI$8))</f>
        <v>250</v>
      </c>
      <c r="BJ18" s="3"/>
      <c r="BK18" s="4">
        <f t="shared" ref="BK18" si="428">IF(BJ18="",250,IF(BJ18*86400*$N18/1000-BK$8&gt;250-(SQRT($N18)/$N18*320+21),250-(SQRT($N18)/$N18*320+21),BJ18*86400*$N18/1000-BK$8))</f>
        <v>250</v>
      </c>
      <c r="BL18" s="3"/>
      <c r="BM18" s="4">
        <f t="shared" ref="BM18" si="429">IF(BL18="",250,IF(BL18*86400*$N18/1000-BM$8&gt;250-(SQRT($N18)/$N18*320+21),250-(SQRT($N18)/$N18*320+21),BL18*86400*$N18/1000-BM$8))</f>
        <v>250</v>
      </c>
      <c r="BN18" s="3"/>
      <c r="BO18" s="4">
        <f t="shared" ref="BO18" si="430">IF(BN18="",250,IF(BN18*86400*$N18/1000-BO$8&gt;250-(SQRT($N18)/$N18*320+21),250-(SQRT($N18)/$N18*320+21),BN18*86400*$N18/1000-BO$8))</f>
        <v>250</v>
      </c>
      <c r="BP18" s="3"/>
      <c r="BQ18" s="4">
        <f t="shared" ref="BQ18" si="431">IF(BP18="",250,IF(BP18*86400*$N18/1000-BQ$8&gt;250-(SQRT($N18)/$N18*320+21),250-(SQRT($N18)/$N18*320+21),BP18*86400*$N18/1000-BQ$8))</f>
        <v>250</v>
      </c>
      <c r="BR18" s="3"/>
      <c r="BS18" s="4">
        <f t="shared" ref="BS18" si="432">IF(BR18="",250,IF(BR18*86400*$N18/1000-BS$8&gt;250-(SQRT($N18)/$N18*320+21),250-(SQRT($N18)/$N18*320+21),BR18*86400*$N18/1000-BS$8))</f>
        <v>250</v>
      </c>
      <c r="BT18" s="3"/>
      <c r="BU18" s="4">
        <f t="shared" ref="BU18" si="433">IF(BT18="",250,IF(BT18*86400*$N18/1000-BU$8&gt;250-(SQRT($N18)/$N18*320+21),250-(SQRT($N18)/$N18*320+21),BT18*86400*$N18/1000-BU$8))</f>
        <v>250</v>
      </c>
      <c r="BV18" s="3"/>
      <c r="BW18" s="4">
        <f t="shared" ref="BW18" si="434">IF(BV18="",250,IF(BV18*86400*$N18/1000-BW$8&gt;250-(SQRT($N18)/$N18*320+21),250-(SQRT($N18)/$N18*320+21),BV18*86400*$N18/1000-BW$8))</f>
        <v>250</v>
      </c>
      <c r="BX18" s="3"/>
      <c r="BY18" s="4">
        <f t="shared" ref="BY18" si="435">IF(BX18="",250,IF(BX18*86400*$N18/1000-BY$8&gt;250-(SQRT($N18)/$N18*320+21),250-(SQRT($N18)/$N18*320+21),BX18*86400*$N18/1000-BY$8))</f>
        <v>250</v>
      </c>
      <c r="BZ18" s="3"/>
      <c r="CA18" s="4">
        <f t="shared" ref="CA18" si="436">IF(BZ18="",250,IF(BZ18*86400*$N18/1000-CA$8&gt;250-(SQRT($N18)/$N18*320+21),250-(SQRT($N18)/$N18*320+21),BZ18*86400*$N18/1000-CA$8))</f>
        <v>250</v>
      </c>
      <c r="CB18" s="3"/>
      <c r="CC18" s="4">
        <f t="shared" ref="CC18" si="437">IF(CB18="",250,IF(CB18*86400*$N18/1000-CC$8&gt;250-(SQRT($N18)/$N18*320+21),250-(SQRT($N18)/$N18*320+21),CB18*86400*$N18/1000-CC$8))</f>
        <v>250</v>
      </c>
      <c r="CD18" s="3"/>
      <c r="CE18" s="4">
        <f t="shared" ref="CE18" si="438">IF(CD18="",250,IF(CD18*86400*$N18/1000-CE$8&gt;250-(SQRT($N18)/$N18*320+21),250-(SQRT($N18)/$N18*320+21),CD18*86400*$N18/1000-CE$8))</f>
        <v>250</v>
      </c>
      <c r="CF18" s="3"/>
      <c r="CG18" s="4">
        <f t="shared" ref="CG18" si="439">IF(CF18="",250,IF(CF18*86400*$N18/1000-CG$8&gt;250-(SQRT($N18)/$N18*320+21),250-(SQRT($N18)/$N18*320+21),CF18*86400*$N18/1000-CG$8))</f>
        <v>250</v>
      </c>
      <c r="CH18" s="3"/>
      <c r="CI18" s="4">
        <f t="shared" ref="CI18" si="440">IF(CH18="",250,IF(CH18*86400*$N18/1000-CI$8&gt;250-(SQRT($N18)/$N18*320+21),250-(SQRT($N18)/$N18*320+21),CH18*86400*$N18/1000-CI$8))</f>
        <v>250</v>
      </c>
      <c r="CJ18" s="3"/>
      <c r="CK18" s="4">
        <f t="shared" ref="CK18" si="441">IF(CJ18="",250,IF(CJ18*86400*$N18/1000-CK$8&gt;250-(SQRT($N18)/$N18*320+21),250-(SQRT($N18)/$N18*320+21),CJ18*86400*$N18/1000-CK$8))</f>
        <v>250</v>
      </c>
      <c r="CL18" s="3"/>
      <c r="CM18" s="4">
        <f t="shared" ref="CM18" si="442">IF(CL18="",250,IF(CL18*86400*$N18/1000-CM$8&gt;250-(SQRT($N18)/$N18*320+21),250-(SQRT($N18)/$N18*320+21),CL18*86400*$N18/1000-CM$8))</f>
        <v>250</v>
      </c>
      <c r="CN18" s="3"/>
      <c r="CO18" s="4">
        <f t="shared" ref="CO18" si="443">IF(CN18="",250,IF(CN18*86400*$N18/1000-CO$8&gt;250-(SQRT($N18)/$N18*320+21),250-(SQRT($N18)/$N18*320+21),CN18*86400*$N18/1000-CO$8))</f>
        <v>250</v>
      </c>
      <c r="CP18" s="3"/>
      <c r="CQ18" s="4">
        <f t="shared" ref="CQ18" si="444">IF(CP18="",250,IF(CP18*86400*$N18/1000-CQ$8&gt;250-(SQRT($N18)/$N18*320+21),250-(SQRT($N18)/$N18*320+21),CP18*86400*$N18/1000-CQ$8))</f>
        <v>250</v>
      </c>
      <c r="CR18" s="3"/>
      <c r="CS18" s="4">
        <f t="shared" ref="CS18" si="445">IF(CR18="",250,IF(CR18*86400*$N18/1000-CS$8&gt;250-(SQRT($N18)/$N18*320+21),250-(SQRT($N18)/$N18*320+21),CR18*86400*$N18/1000-CS$8))</f>
        <v>250</v>
      </c>
      <c r="CT18" s="3"/>
      <c r="CU18" s="4">
        <f t="shared" ref="CU18" si="446">IF(CT18="",250,IF(CT18*86400*$N18/1000-CU$8&gt;250-(SQRT($N18)/$N18*320+21),250-(SQRT($N18)/$N18*320+21),CT18*86400*$N18/1000-CU$8))</f>
        <v>250</v>
      </c>
      <c r="CV18" s="3"/>
      <c r="CW18" s="4">
        <f t="shared" ref="CW18" si="447">IF(CV18="",250,IF(CV18*86400*$N18/1000-CW$8&gt;250-(SQRT($N18)/$N18*320+21),250-(SQRT($N18)/$N18*320+21),CV18*86400*$N18/1000-CW$8))</f>
        <v>250</v>
      </c>
      <c r="CX18" s="3"/>
      <c r="CY18" s="4">
        <f t="shared" ref="CY18" si="448">IF(CX18="",250,IF(CX18*86400*$N18/1000-CY$8&gt;250-(SQRT($N18)/$N18*320+21),250-(SQRT($N18)/$N18*320+21),CX18*86400*$N18/1000-CY$8))</f>
        <v>250</v>
      </c>
      <c r="CZ18" s="3"/>
      <c r="DA18" s="4">
        <f t="shared" ref="DA18" si="449">IF(CZ18="",250,IF(CZ18*86400*$N18/1000-DA$8&gt;250-(SQRT($N18)/$N18*320+21),250-(SQRT($N18)/$N18*320+21),CZ18*86400*$N18/1000-DA$8))</f>
        <v>250</v>
      </c>
      <c r="DB18" s="3"/>
      <c r="DC18" s="4">
        <f t="shared" ref="DC18" si="450">IF(DB18="",250,IF(DB18*86400*$N18/1000-DC$8&gt;250-(SQRT($N18)/$N18*320+21),250-(SQRT($N18)/$N18*320+21),DB18*86400*$N18/1000-DC$8))</f>
        <v>250</v>
      </c>
      <c r="DD18" s="3"/>
      <c r="DE18" s="4">
        <f t="shared" ref="DE18" si="451">IF(DD18="",250,IF(DD18*86400*$N18/1000-DE$8&gt;250-(SQRT($N18)/$N18*320+21),250-(SQRT($N18)/$N18*320+21),DD18*86400*$N18/1000-DE$8))</f>
        <v>250</v>
      </c>
      <c r="DF18" s="3"/>
      <c r="DG18" s="4">
        <f t="shared" ref="DG18" si="452">IF(DF18="",250,IF(DF18*86400*$N18/1000-DG$8&gt;250-(SQRT($N18)/$N18*320+21),250-(SQRT($N18)/$N18*320+21),DF18*86400*$N18/1000-DG$8))</f>
        <v>250</v>
      </c>
      <c r="DH18" s="3"/>
      <c r="DI18" s="4">
        <f t="shared" ref="DI18" si="453">IF(DH18="",250,IF(DH18*86400*$N18/1000-DI$8&gt;250-(SQRT($N18)/$N18*320+21),250-(SQRT($N18)/$N18*320+21),DH18*86400*$N18/1000-DI$8))</f>
        <v>250</v>
      </c>
      <c r="DJ18" s="3"/>
      <c r="DK18" s="4">
        <f t="shared" ref="DK18" si="454">IF(DJ18="",250,IF(DJ18*86400*$N18/1000-DK$8&gt;250-(SQRT($N18)/$N18*320+21),250-(SQRT($N18)/$N18*320+21),DJ18*86400*$N18/1000-DK$8))</f>
        <v>250</v>
      </c>
      <c r="DL18" s="3"/>
      <c r="DM18" s="4">
        <f t="shared" ref="DM18" si="455">IF(DL18="",250,IF(DL18*86400*$N18/1000-DM$8&gt;250-(SQRT($N18)/$N18*320+21),250-(SQRT($N18)/$N18*320+21),DL18*86400*$N18/1000-DM$8))</f>
        <v>250</v>
      </c>
      <c r="DN18" s="3"/>
      <c r="DO18" s="4">
        <f t="shared" ref="DO18" si="456">IF(DN18="",250,IF(DN18*86400*$N18/1000-DO$8&gt;250-(SQRT($N18)/$N18*320+21),250-(SQRT($N18)/$N18*320+21),DN18*86400*$N18/1000-DO$8))</f>
        <v>250</v>
      </c>
      <c r="DP18" s="3"/>
      <c r="DQ18" s="4">
        <f t="shared" ref="DQ18" si="457">IF(DP18="",250,IF(DP18*86400*$N18/1000-DQ$8&gt;250-(SQRT($N18)/$N18*320+21),250-(SQRT($N18)/$N18*320+21),DP18*86400*$N18/1000-DQ$8))</f>
        <v>250</v>
      </c>
      <c r="DR18" s="3"/>
      <c r="DS18" s="4">
        <f t="shared" ref="DS18" si="458">IF(DR18="",250,IF(DR18*86400*$N18/1000-DS$8&gt;250-(SQRT($N18)/$N18*320+21),250-(SQRT($N18)/$N18*320+21),DR18*86400*$N18/1000-DS$8))</f>
        <v>250</v>
      </c>
      <c r="DT18" s="3"/>
      <c r="DU18" s="4">
        <f t="shared" ref="DU18" si="459">IF(DT18="",250,IF(DT18*86400*$N18/1000-DU$8&gt;250-(SQRT($N18)/$N18*320+21),250-(SQRT($N18)/$N18*320+21),DT18*86400*$N18/1000-DU$8))</f>
        <v>250</v>
      </c>
      <c r="DV18" s="3"/>
      <c r="DW18" s="4">
        <f t="shared" ref="DW18" si="460">IF(DV18="",250,IF(DV18*86400*$N18/1000-DW$8&gt;250-(SQRT($N18)/$N18*320+21),250-(SQRT($N18)/$N18*320+21),DV18*86400*$N18/1000-DW$8))</f>
        <v>250</v>
      </c>
      <c r="DX18" s="3"/>
      <c r="DY18" s="4">
        <f t="shared" ref="DY18" si="461">IF(DX18="",250,IF(DX18*86400*$N18/1000-DY$8&gt;250-(SQRT($N18)/$N18*320+21),250-(SQRT($N18)/$N18*320+21),DX18*86400*$N18/1000-DY$8))</f>
        <v>250</v>
      </c>
      <c r="DZ18" s="3"/>
      <c r="EA18" s="4">
        <f t="shared" ref="EA18" si="462">IF(DZ18="",250,IF(DZ18*86400*$N18/1000-EA$8&gt;250-(SQRT($N18)/$N18*320+21),250-(SQRT($N18)/$N18*320+21),DZ18*86400*$N18/1000-EA$8))</f>
        <v>250</v>
      </c>
      <c r="EB18" s="3"/>
      <c r="EC18" s="4">
        <f t="shared" ref="EC18" si="463">IF(EB18="",250,IF(EB18*86400*$N18/1000-EC$8&gt;250-(SQRT($N18)/$N18*320+21),250-(SQRT($N18)/$N18*320+21),EB18*86400*$N18/1000-EC$8))</f>
        <v>250</v>
      </c>
      <c r="ED18" s="3"/>
      <c r="EE18" s="4">
        <f t="shared" ref="EE18" si="464">IF(ED18="",250,IF(ED18*86400*$N18/1000-EE$8&gt;250-(SQRT($N18)/$N18*320+21),250-(SQRT($N18)/$N18*320+21),ED18*86400*$N18/1000-EE$8))</f>
        <v>250</v>
      </c>
      <c r="EF18" s="3"/>
      <c r="EG18" s="4">
        <f t="shared" ref="EG18" si="465">IF(EF18="",250,IF(EF18*86400*$N18/1000-EG$8&gt;250-(SQRT($N18)/$N18*320+21),250-(SQRT($N18)/$N18*320+21),EF18*86400*$N18/1000-EG$8))</f>
        <v>250</v>
      </c>
      <c r="EH18" s="3"/>
      <c r="EI18" s="4">
        <f t="shared" ref="EI18" si="466">IF(EH18="",250,IF(EH18*86400*$N18/1000-EI$8&gt;250-(SQRT($N18)/$N18*320+21),250-(SQRT($N18)/$N18*320+21),EH18*86400*$N18/1000-EI$8))</f>
        <v>250</v>
      </c>
      <c r="EJ18" s="3"/>
      <c r="EK18" s="4">
        <f t="shared" ref="EK18" si="467">IF(EJ18="",250,IF(EJ18*86400*$N18/1000-EK$8&gt;250-(SQRT($N18)/$N18*320+21),250-(SQRT($N18)/$N18*320+21),EJ18*86400*$N18/1000-EK$8))</f>
        <v>250</v>
      </c>
      <c r="EL18" s="3"/>
      <c r="EM18" s="4">
        <f t="shared" ref="EM18" si="468">IF(EL18="",250,IF(EL18*86400*$N18/1000-EM$8&gt;250-(SQRT($N18)/$N18*320+21),250-(SQRT($N18)/$N18*320+21),EL18*86400*$N18/1000-EM$8))</f>
        <v>250</v>
      </c>
      <c r="EN18" s="3"/>
      <c r="EO18" s="75">
        <f t="shared" ref="EO18" si="469">IF(EN18="",250,IF(EN18*86400*$N18/1000-EO$8&gt;250-(SQRT($N18)/$N18*320+21),250-(SQRT($N18)/$N18*320+21),EN18*86400*$N18/1000-EO$8))</f>
        <v>250</v>
      </c>
    </row>
    <row r="19" spans="2:145" s="48" customFormat="1">
      <c r="B19" s="100" t="s">
        <v>35</v>
      </c>
      <c r="C19" s="94">
        <v>42905</v>
      </c>
      <c r="D19" s="102" t="s">
        <v>52</v>
      </c>
      <c r="E19" s="102" t="s">
        <v>31</v>
      </c>
      <c r="F19" s="96">
        <v>258</v>
      </c>
      <c r="G19" s="96">
        <v>7270</v>
      </c>
      <c r="H19" s="146">
        <v>0</v>
      </c>
      <c r="I19" s="96" t="s">
        <v>81</v>
      </c>
      <c r="J19" s="96">
        <v>31</v>
      </c>
      <c r="K19" s="87">
        <f t="shared" si="219"/>
        <v>128.1782945736434</v>
      </c>
      <c r="L19" s="83">
        <f t="shared" si="65"/>
        <v>52.868876072999967</v>
      </c>
      <c r="M19" s="84">
        <f t="shared" si="66"/>
        <v>75.309418500643432</v>
      </c>
      <c r="N19" s="150">
        <f t="shared" si="67"/>
        <v>75.309418500643432</v>
      </c>
      <c r="O19" s="85">
        <f t="shared" si="0"/>
        <v>7</v>
      </c>
      <c r="P19" s="3">
        <v>3.2824074074074075E-2</v>
      </c>
      <c r="Q19" s="4">
        <f t="shared" si="68"/>
        <v>141.57751086782477</v>
      </c>
      <c r="R19" s="3">
        <v>3.0717592592592591E-2</v>
      </c>
      <c r="S19" s="4">
        <f t="shared" ref="S19" si="470">IF(R19="",250,IF(R19*86400*$N19/1000-S$8&gt;250-(SQRT($N19)/$N19*320+21),250-(SQRT($N19)/$N19*320+21),R19*86400*$N19/1000-S$8))</f>
        <v>136.87119670070766</v>
      </c>
      <c r="T19" s="3">
        <v>2.8587962962962964E-2</v>
      </c>
      <c r="U19" s="4">
        <f t="shared" ref="U19" si="471">IF(T19="",250,IF(T19*86400*$N19/1000-U$8&gt;250-(SQRT($N19)/$N19*320+21),250-(SQRT($N19)/$N19*320+21),T19*86400*$N19/1000-U$8))</f>
        <v>138.51426369658927</v>
      </c>
      <c r="V19" s="3">
        <v>3.8252314814814815E-2</v>
      </c>
      <c r="W19" s="4">
        <f t="shared" ref="W19" si="472">IF(V19="",250,IF(V19*86400*$N19/1000-W$8&gt;250-(SQRT($N19)/$N19*320+21),250-(SQRT($N19)/$N19*320+21),V19*86400*$N19/1000-W$8))</f>
        <v>133.89762814462654</v>
      </c>
      <c r="X19" s="3"/>
      <c r="Y19" s="4">
        <f t="shared" si="4"/>
        <v>250</v>
      </c>
      <c r="Z19" s="3">
        <v>3.2662037037037038E-2</v>
      </c>
      <c r="AA19" s="4">
        <f t="shared" si="5"/>
        <v>165.52317900881576</v>
      </c>
      <c r="AB19" s="3">
        <v>3.2233796296296295E-2</v>
      </c>
      <c r="AC19" s="4">
        <f t="shared" si="6"/>
        <v>162.23673052429194</v>
      </c>
      <c r="AD19" s="3"/>
      <c r="AE19" s="4">
        <f t="shared" si="7"/>
        <v>250</v>
      </c>
      <c r="AF19" s="3"/>
      <c r="AG19" s="4">
        <f t="shared" si="8"/>
        <v>250</v>
      </c>
      <c r="AH19" s="3"/>
      <c r="AI19" s="4">
        <f t="shared" si="9"/>
        <v>250</v>
      </c>
      <c r="AJ19" s="3"/>
      <c r="AK19" s="4">
        <f t="shared" si="10"/>
        <v>250</v>
      </c>
      <c r="AL19" s="3"/>
      <c r="AM19" s="4">
        <f t="shared" ref="AM19" si="473">IF(AL19="",250,IF(AL19*86400*$N19/1000-AM$8&gt;250-(SQRT($N19)/$N19*320+21),250-(SQRT($N19)/$N19*320+21),AL19*86400*$N19/1000-AM$8))</f>
        <v>250</v>
      </c>
      <c r="AN19" s="3">
        <v>3.5196759259259254E-2</v>
      </c>
      <c r="AO19" s="4">
        <f t="shared" si="12"/>
        <v>176.01594166045666</v>
      </c>
      <c r="AP19" s="3"/>
      <c r="AQ19" s="4">
        <f t="shared" ref="AQ19" si="474">IF(AP19="",250,IF(AP19*86400*$N19/1000-AQ$8&gt;250-(SQRT($N19)/$N19*320+21),250-(SQRT($N19)/$N19*320+21),AP19*86400*$N19/1000-AQ$8))</f>
        <v>250</v>
      </c>
      <c r="AR19" s="3"/>
      <c r="AS19" s="4">
        <f t="shared" si="14"/>
        <v>250</v>
      </c>
      <c r="AT19" s="3"/>
      <c r="AU19" s="4">
        <f t="shared" si="15"/>
        <v>250</v>
      </c>
      <c r="AV19" s="3"/>
      <c r="AW19" s="4">
        <f t="shared" si="16"/>
        <v>250</v>
      </c>
      <c r="AX19" s="3"/>
      <c r="AY19" s="4">
        <f t="shared" si="17"/>
        <v>250</v>
      </c>
      <c r="AZ19" s="3"/>
      <c r="BA19" s="4">
        <f t="shared" si="18"/>
        <v>250</v>
      </c>
      <c r="BB19" s="3"/>
      <c r="BC19" s="4">
        <f t="shared" si="19"/>
        <v>250</v>
      </c>
      <c r="BD19" s="3"/>
      <c r="BE19" s="4">
        <f t="shared" ref="BE19" si="475">IF(BD19="",250,IF(BD19*86400*$N19/1000-BE$8&gt;250-(SQRT($N19)/$N19*320+21),250-(SQRT($N19)/$N19*320+21),BD19*86400*$N19/1000-BE$8))</f>
        <v>250</v>
      </c>
      <c r="BF19" s="3"/>
      <c r="BG19" s="4">
        <f t="shared" ref="BG19" si="476">IF(BF19="",250,IF(BF19*86400*$N19/1000-BG$8&gt;250-(SQRT($N19)/$N19*320+21),250-(SQRT($N19)/$N19*320+21),BF19*86400*$N19/1000-BG$8))</f>
        <v>250</v>
      </c>
      <c r="BH19" s="3"/>
      <c r="BI19" s="4">
        <f t="shared" ref="BI19" si="477">IF(BH19="",250,IF(BH19*86400*$N19/1000-BI$8&gt;250-(SQRT($N19)/$N19*320+21),250-(SQRT($N19)/$N19*320+21),BH19*86400*$N19/1000-BI$8))</f>
        <v>250</v>
      </c>
      <c r="BJ19" s="3"/>
      <c r="BK19" s="4">
        <f t="shared" ref="BK19" si="478">IF(BJ19="",250,IF(BJ19*86400*$N19/1000-BK$8&gt;250-(SQRT($N19)/$N19*320+21),250-(SQRT($N19)/$N19*320+21),BJ19*86400*$N19/1000-BK$8))</f>
        <v>250</v>
      </c>
      <c r="BL19" s="3"/>
      <c r="BM19" s="4">
        <f t="shared" ref="BM19" si="479">IF(BL19="",250,IF(BL19*86400*$N19/1000-BM$8&gt;250-(SQRT($N19)/$N19*320+21),250-(SQRT($N19)/$N19*320+21),BL19*86400*$N19/1000-BM$8))</f>
        <v>250</v>
      </c>
      <c r="BN19" s="3"/>
      <c r="BO19" s="4">
        <f t="shared" ref="BO19" si="480">IF(BN19="",250,IF(BN19*86400*$N19/1000-BO$8&gt;250-(SQRT($N19)/$N19*320+21),250-(SQRT($N19)/$N19*320+21),BN19*86400*$N19/1000-BO$8))</f>
        <v>250</v>
      </c>
      <c r="BP19" s="3"/>
      <c r="BQ19" s="4">
        <f t="shared" ref="BQ19" si="481">IF(BP19="",250,IF(BP19*86400*$N19/1000-BQ$8&gt;250-(SQRT($N19)/$N19*320+21),250-(SQRT($N19)/$N19*320+21),BP19*86400*$N19/1000-BQ$8))</f>
        <v>250</v>
      </c>
      <c r="BR19" s="3"/>
      <c r="BS19" s="4">
        <f t="shared" ref="BS19" si="482">IF(BR19="",250,IF(BR19*86400*$N19/1000-BS$8&gt;250-(SQRT($N19)/$N19*320+21),250-(SQRT($N19)/$N19*320+21),BR19*86400*$N19/1000-BS$8))</f>
        <v>250</v>
      </c>
      <c r="BT19" s="3"/>
      <c r="BU19" s="4">
        <f t="shared" ref="BU19" si="483">IF(BT19="",250,IF(BT19*86400*$N19/1000-BU$8&gt;250-(SQRT($N19)/$N19*320+21),250-(SQRT($N19)/$N19*320+21),BT19*86400*$N19/1000-BU$8))</f>
        <v>250</v>
      </c>
      <c r="BV19" s="3"/>
      <c r="BW19" s="4">
        <f t="shared" ref="BW19" si="484">IF(BV19="",250,IF(BV19*86400*$N19/1000-BW$8&gt;250-(SQRT($N19)/$N19*320+21),250-(SQRT($N19)/$N19*320+21),BV19*86400*$N19/1000-BW$8))</f>
        <v>250</v>
      </c>
      <c r="BX19" s="3"/>
      <c r="BY19" s="4">
        <f t="shared" ref="BY19" si="485">IF(BX19="",250,IF(BX19*86400*$N19/1000-BY$8&gt;250-(SQRT($N19)/$N19*320+21),250-(SQRT($N19)/$N19*320+21),BX19*86400*$N19/1000-BY$8))</f>
        <v>250</v>
      </c>
      <c r="BZ19" s="3"/>
      <c r="CA19" s="4">
        <f t="shared" ref="CA19" si="486">IF(BZ19="",250,IF(BZ19*86400*$N19/1000-CA$8&gt;250-(SQRT($N19)/$N19*320+21),250-(SQRT($N19)/$N19*320+21),BZ19*86400*$N19/1000-CA$8))</f>
        <v>250</v>
      </c>
      <c r="CB19" s="3"/>
      <c r="CC19" s="4">
        <f t="shared" ref="CC19" si="487">IF(CB19="",250,IF(CB19*86400*$N19/1000-CC$8&gt;250-(SQRT($N19)/$N19*320+21),250-(SQRT($N19)/$N19*320+21),CB19*86400*$N19/1000-CC$8))</f>
        <v>250</v>
      </c>
      <c r="CD19" s="3"/>
      <c r="CE19" s="4">
        <f t="shared" ref="CE19" si="488">IF(CD19="",250,IF(CD19*86400*$N19/1000-CE$8&gt;250-(SQRT($N19)/$N19*320+21),250-(SQRT($N19)/$N19*320+21),CD19*86400*$N19/1000-CE$8))</f>
        <v>250</v>
      </c>
      <c r="CF19" s="3"/>
      <c r="CG19" s="4">
        <f t="shared" ref="CG19" si="489">IF(CF19="",250,IF(CF19*86400*$N19/1000-CG$8&gt;250-(SQRT($N19)/$N19*320+21),250-(SQRT($N19)/$N19*320+21),CF19*86400*$N19/1000-CG$8))</f>
        <v>250</v>
      </c>
      <c r="CH19" s="3"/>
      <c r="CI19" s="4">
        <f t="shared" ref="CI19" si="490">IF(CH19="",250,IF(CH19*86400*$N19/1000-CI$8&gt;250-(SQRT($N19)/$N19*320+21),250-(SQRT($N19)/$N19*320+21),CH19*86400*$N19/1000-CI$8))</f>
        <v>250</v>
      </c>
      <c r="CJ19" s="3"/>
      <c r="CK19" s="4">
        <f t="shared" ref="CK19" si="491">IF(CJ19="",250,IF(CJ19*86400*$N19/1000-CK$8&gt;250-(SQRT($N19)/$N19*320+21),250-(SQRT($N19)/$N19*320+21),CJ19*86400*$N19/1000-CK$8))</f>
        <v>250</v>
      </c>
      <c r="CL19" s="3"/>
      <c r="CM19" s="4">
        <f t="shared" ref="CM19" si="492">IF(CL19="",250,IF(CL19*86400*$N19/1000-CM$8&gt;250-(SQRT($N19)/$N19*320+21),250-(SQRT($N19)/$N19*320+21),CL19*86400*$N19/1000-CM$8))</f>
        <v>250</v>
      </c>
      <c r="CN19" s="3"/>
      <c r="CO19" s="4">
        <f t="shared" ref="CO19" si="493">IF(CN19="",250,IF(CN19*86400*$N19/1000-CO$8&gt;250-(SQRT($N19)/$N19*320+21),250-(SQRT($N19)/$N19*320+21),CN19*86400*$N19/1000-CO$8))</f>
        <v>250</v>
      </c>
      <c r="CP19" s="3"/>
      <c r="CQ19" s="4">
        <f t="shared" ref="CQ19" si="494">IF(CP19="",250,IF(CP19*86400*$N19/1000-CQ$8&gt;250-(SQRT($N19)/$N19*320+21),250-(SQRT($N19)/$N19*320+21),CP19*86400*$N19/1000-CQ$8))</f>
        <v>250</v>
      </c>
      <c r="CR19" s="3"/>
      <c r="CS19" s="4">
        <f t="shared" ref="CS19" si="495">IF(CR19="",250,IF(CR19*86400*$N19/1000-CS$8&gt;250-(SQRT($N19)/$N19*320+21),250-(SQRT($N19)/$N19*320+21),CR19*86400*$N19/1000-CS$8))</f>
        <v>250</v>
      </c>
      <c r="CT19" s="3"/>
      <c r="CU19" s="4">
        <f t="shared" ref="CU19" si="496">IF(CT19="",250,IF(CT19*86400*$N19/1000-CU$8&gt;250-(SQRT($N19)/$N19*320+21),250-(SQRT($N19)/$N19*320+21),CT19*86400*$N19/1000-CU$8))</f>
        <v>250</v>
      </c>
      <c r="CV19" s="3"/>
      <c r="CW19" s="4">
        <f t="shared" ref="CW19" si="497">IF(CV19="",250,IF(CV19*86400*$N19/1000-CW$8&gt;250-(SQRT($N19)/$N19*320+21),250-(SQRT($N19)/$N19*320+21),CV19*86400*$N19/1000-CW$8))</f>
        <v>250</v>
      </c>
      <c r="CX19" s="3"/>
      <c r="CY19" s="4">
        <f t="shared" ref="CY19" si="498">IF(CX19="",250,IF(CX19*86400*$N19/1000-CY$8&gt;250-(SQRT($N19)/$N19*320+21),250-(SQRT($N19)/$N19*320+21),CX19*86400*$N19/1000-CY$8))</f>
        <v>250</v>
      </c>
      <c r="CZ19" s="3"/>
      <c r="DA19" s="4">
        <f t="shared" ref="DA19" si="499">IF(CZ19="",250,IF(CZ19*86400*$N19/1000-DA$8&gt;250-(SQRT($N19)/$N19*320+21),250-(SQRT($N19)/$N19*320+21),CZ19*86400*$N19/1000-DA$8))</f>
        <v>250</v>
      </c>
      <c r="DB19" s="3"/>
      <c r="DC19" s="4">
        <f t="shared" ref="DC19" si="500">IF(DB19="",250,IF(DB19*86400*$N19/1000-DC$8&gt;250-(SQRT($N19)/$N19*320+21),250-(SQRT($N19)/$N19*320+21),DB19*86400*$N19/1000-DC$8))</f>
        <v>250</v>
      </c>
      <c r="DD19" s="3"/>
      <c r="DE19" s="4">
        <f t="shared" ref="DE19" si="501">IF(DD19="",250,IF(DD19*86400*$N19/1000-DE$8&gt;250-(SQRT($N19)/$N19*320+21),250-(SQRT($N19)/$N19*320+21),DD19*86400*$N19/1000-DE$8))</f>
        <v>250</v>
      </c>
      <c r="DF19" s="3"/>
      <c r="DG19" s="4">
        <f t="shared" ref="DG19" si="502">IF(DF19="",250,IF(DF19*86400*$N19/1000-DG$8&gt;250-(SQRT($N19)/$N19*320+21),250-(SQRT($N19)/$N19*320+21),DF19*86400*$N19/1000-DG$8))</f>
        <v>250</v>
      </c>
      <c r="DH19" s="3"/>
      <c r="DI19" s="4">
        <f t="shared" ref="DI19" si="503">IF(DH19="",250,IF(DH19*86400*$N19/1000-DI$8&gt;250-(SQRT($N19)/$N19*320+21),250-(SQRT($N19)/$N19*320+21),DH19*86400*$N19/1000-DI$8))</f>
        <v>250</v>
      </c>
      <c r="DJ19" s="3"/>
      <c r="DK19" s="4">
        <f t="shared" ref="DK19" si="504">IF(DJ19="",250,IF(DJ19*86400*$N19/1000-DK$8&gt;250-(SQRT($N19)/$N19*320+21),250-(SQRT($N19)/$N19*320+21),DJ19*86400*$N19/1000-DK$8))</f>
        <v>250</v>
      </c>
      <c r="DL19" s="3"/>
      <c r="DM19" s="4">
        <f t="shared" ref="DM19" si="505">IF(DL19="",250,IF(DL19*86400*$N19/1000-DM$8&gt;250-(SQRT($N19)/$N19*320+21),250-(SQRT($N19)/$N19*320+21),DL19*86400*$N19/1000-DM$8))</f>
        <v>250</v>
      </c>
      <c r="DN19" s="3"/>
      <c r="DO19" s="4">
        <f t="shared" ref="DO19" si="506">IF(DN19="",250,IF(DN19*86400*$N19/1000-DO$8&gt;250-(SQRT($N19)/$N19*320+21),250-(SQRT($N19)/$N19*320+21),DN19*86400*$N19/1000-DO$8))</f>
        <v>250</v>
      </c>
      <c r="DP19" s="3"/>
      <c r="DQ19" s="4">
        <f t="shared" ref="DQ19" si="507">IF(DP19="",250,IF(DP19*86400*$N19/1000-DQ$8&gt;250-(SQRT($N19)/$N19*320+21),250-(SQRT($N19)/$N19*320+21),DP19*86400*$N19/1000-DQ$8))</f>
        <v>250</v>
      </c>
      <c r="DR19" s="3"/>
      <c r="DS19" s="4">
        <f t="shared" ref="DS19" si="508">IF(DR19="",250,IF(DR19*86400*$N19/1000-DS$8&gt;250-(SQRT($N19)/$N19*320+21),250-(SQRT($N19)/$N19*320+21),DR19*86400*$N19/1000-DS$8))</f>
        <v>250</v>
      </c>
      <c r="DT19" s="3"/>
      <c r="DU19" s="4">
        <f t="shared" ref="DU19" si="509">IF(DT19="",250,IF(DT19*86400*$N19/1000-DU$8&gt;250-(SQRT($N19)/$N19*320+21),250-(SQRT($N19)/$N19*320+21),DT19*86400*$N19/1000-DU$8))</f>
        <v>250</v>
      </c>
      <c r="DV19" s="3"/>
      <c r="DW19" s="4">
        <f t="shared" ref="DW19" si="510">IF(DV19="",250,IF(DV19*86400*$N19/1000-DW$8&gt;250-(SQRT($N19)/$N19*320+21),250-(SQRT($N19)/$N19*320+21),DV19*86400*$N19/1000-DW$8))</f>
        <v>250</v>
      </c>
      <c r="DX19" s="3"/>
      <c r="DY19" s="4">
        <f t="shared" ref="DY19" si="511">IF(DX19="",250,IF(DX19*86400*$N19/1000-DY$8&gt;250-(SQRT($N19)/$N19*320+21),250-(SQRT($N19)/$N19*320+21),DX19*86400*$N19/1000-DY$8))</f>
        <v>250</v>
      </c>
      <c r="DZ19" s="3"/>
      <c r="EA19" s="4">
        <f t="shared" ref="EA19" si="512">IF(DZ19="",250,IF(DZ19*86400*$N19/1000-EA$8&gt;250-(SQRT($N19)/$N19*320+21),250-(SQRT($N19)/$N19*320+21),DZ19*86400*$N19/1000-EA$8))</f>
        <v>250</v>
      </c>
      <c r="EB19" s="3"/>
      <c r="EC19" s="4">
        <f t="shared" ref="EC19" si="513">IF(EB19="",250,IF(EB19*86400*$N19/1000-EC$8&gt;250-(SQRT($N19)/$N19*320+21),250-(SQRT($N19)/$N19*320+21),EB19*86400*$N19/1000-EC$8))</f>
        <v>250</v>
      </c>
      <c r="ED19" s="3"/>
      <c r="EE19" s="4">
        <f t="shared" ref="EE19" si="514">IF(ED19="",250,IF(ED19*86400*$N19/1000-EE$8&gt;250-(SQRT($N19)/$N19*320+21),250-(SQRT($N19)/$N19*320+21),ED19*86400*$N19/1000-EE$8))</f>
        <v>250</v>
      </c>
      <c r="EF19" s="3"/>
      <c r="EG19" s="4">
        <f t="shared" ref="EG19" si="515">IF(EF19="",250,IF(EF19*86400*$N19/1000-EG$8&gt;250-(SQRT($N19)/$N19*320+21),250-(SQRT($N19)/$N19*320+21),EF19*86400*$N19/1000-EG$8))</f>
        <v>250</v>
      </c>
      <c r="EH19" s="3"/>
      <c r="EI19" s="4">
        <f t="shared" ref="EI19" si="516">IF(EH19="",250,IF(EH19*86400*$N19/1000-EI$8&gt;250-(SQRT($N19)/$N19*320+21),250-(SQRT($N19)/$N19*320+21),EH19*86400*$N19/1000-EI$8))</f>
        <v>250</v>
      </c>
      <c r="EJ19" s="3"/>
      <c r="EK19" s="4">
        <f t="shared" ref="EK19" si="517">IF(EJ19="",250,IF(EJ19*86400*$N19/1000-EK$8&gt;250-(SQRT($N19)/$N19*320+21),250-(SQRT($N19)/$N19*320+21),EJ19*86400*$N19/1000-EK$8))</f>
        <v>250</v>
      </c>
      <c r="EL19" s="3"/>
      <c r="EM19" s="4">
        <f t="shared" ref="EM19" si="518">IF(EL19="",250,IF(EL19*86400*$N19/1000-EM$8&gt;250-(SQRT($N19)/$N19*320+21),250-(SQRT($N19)/$N19*320+21),EL19*86400*$N19/1000-EM$8))</f>
        <v>250</v>
      </c>
      <c r="EN19" s="3"/>
      <c r="EO19" s="75">
        <f t="shared" ref="EO19" si="519">IF(EN19="",250,IF(EN19*86400*$N19/1000-EO$8&gt;250-(SQRT($N19)/$N19*320+21),250-(SQRT($N19)/$N19*320+21),EN19*86400*$N19/1000-EO$8))</f>
        <v>250</v>
      </c>
    </row>
    <row r="20" spans="2:145" s="48" customFormat="1">
      <c r="B20" s="100" t="s">
        <v>34</v>
      </c>
      <c r="C20" s="94">
        <v>42912</v>
      </c>
      <c r="D20" s="102" t="s">
        <v>52</v>
      </c>
      <c r="E20" s="102" t="s">
        <v>31</v>
      </c>
      <c r="F20" s="96">
        <v>312</v>
      </c>
      <c r="G20" s="96">
        <v>6860</v>
      </c>
      <c r="H20" s="146">
        <v>0.05</v>
      </c>
      <c r="I20" s="96" t="s">
        <v>94</v>
      </c>
      <c r="J20" s="88">
        <v>28</v>
      </c>
      <c r="K20" s="87">
        <f t="shared" si="219"/>
        <v>121.98717948717949</v>
      </c>
      <c r="L20" s="83">
        <f t="shared" si="65"/>
        <v>48.023526535999963</v>
      </c>
      <c r="M20" s="84">
        <f t="shared" si="66"/>
        <v>73.963652951179526</v>
      </c>
      <c r="N20" s="150">
        <f t="shared" si="67"/>
        <v>70.265470303620546</v>
      </c>
      <c r="O20" s="85">
        <f t="shared" si="0"/>
        <v>11</v>
      </c>
      <c r="P20" s="3">
        <v>3.5231481481481482E-2</v>
      </c>
      <c r="Q20" s="4">
        <f t="shared" si="68"/>
        <v>141.88809160422093</v>
      </c>
      <c r="R20" s="3">
        <v>3.1759259259259258E-2</v>
      </c>
      <c r="S20" s="4">
        <f t="shared" ref="S20" si="520">IF(R20="",250,IF(R20*86400*$N20/1000-S$8&gt;250-(SQRT($N20)/$N20*320+21),250-(SQRT($N20)/$N20*320+21),R20*86400*$N20/1000-S$8))</f>
        <v>129.80845051313477</v>
      </c>
      <c r="T20" s="3">
        <v>3.005787037037037E-2</v>
      </c>
      <c r="U20" s="4">
        <f t="shared" ref="U20" si="521">IF(T20="",250,IF(T20*86400*$N20/1000-U$8&gt;250-(SQRT($N20)/$N20*320+21),250-(SQRT($N20)/$N20*320+21),T20*86400*$N20/1000-U$8))</f>
        <v>134.97942637850258</v>
      </c>
      <c r="V20" s="3">
        <v>3.8842592592592588E-2</v>
      </c>
      <c r="W20" s="4">
        <f t="shared" ref="W20" si="522">IF(V20="",250,IF(V20*86400*$N20/1000-W$8&gt;250-(SQRT($N20)/$N20*320+21),250-(SQRT($N20)/$N20*320+21),V20*86400*$N20/1000-W$8))</f>
        <v>120.81091833895053</v>
      </c>
      <c r="X20" s="3">
        <v>3.3518518518518517E-2</v>
      </c>
      <c r="Y20" s="4">
        <f t="shared" si="4"/>
        <v>150.4888019992851</v>
      </c>
      <c r="Z20" s="3">
        <v>3.108796296296296E-2</v>
      </c>
      <c r="AA20" s="4">
        <f t="shared" si="5"/>
        <v>141.73305323552475</v>
      </c>
      <c r="AB20" s="3">
        <v>3.4155092592592591E-2</v>
      </c>
      <c r="AC20" s="4">
        <f t="shared" si="6"/>
        <v>159.85340286598424</v>
      </c>
      <c r="AD20" s="3">
        <v>3.8090277777777778E-2</v>
      </c>
      <c r="AE20" s="4">
        <f t="shared" si="7"/>
        <v>183.24366276921521</v>
      </c>
      <c r="AF20" s="3"/>
      <c r="AG20" s="4">
        <f t="shared" si="8"/>
        <v>250</v>
      </c>
      <c r="AH20" s="3">
        <v>3.2627314814814817E-2</v>
      </c>
      <c r="AI20" s="4">
        <f t="shared" si="9"/>
        <v>134.07836078590631</v>
      </c>
      <c r="AJ20" s="3">
        <v>3.1273148148148147E-2</v>
      </c>
      <c r="AK20" s="4">
        <f t="shared" si="10"/>
        <v>132.85730076038274</v>
      </c>
      <c r="AL20" s="3">
        <v>4.0254629629629633E-2</v>
      </c>
      <c r="AM20" s="4">
        <f t="shared" ref="AM20" si="523">IF(AL20="",250,IF(AL20*86400*$N20/1000-AM$8&gt;250-(SQRT($N20)/$N20*320+21),250-(SQRT($N20)/$N20*320+21),AL20*86400*$N20/1000-AM$8))</f>
        <v>131.38330571599229</v>
      </c>
      <c r="AN20" s="3"/>
      <c r="AO20" s="4">
        <f t="shared" si="12"/>
        <v>250</v>
      </c>
      <c r="AP20" s="3"/>
      <c r="AQ20" s="4">
        <f t="shared" ref="AQ20" si="524">IF(AP20="",250,IF(AP20*86400*$N20/1000-AQ$8&gt;250-(SQRT($N20)/$N20*320+21),250-(SQRT($N20)/$N20*320+21),AP20*86400*$N20/1000-AQ$8))</f>
        <v>250</v>
      </c>
      <c r="AR20" s="3"/>
      <c r="AS20" s="4">
        <f t="shared" si="14"/>
        <v>250</v>
      </c>
      <c r="AT20" s="3"/>
      <c r="AU20" s="4">
        <f t="shared" si="15"/>
        <v>250</v>
      </c>
      <c r="AV20" s="3"/>
      <c r="AW20" s="4">
        <f t="shared" si="16"/>
        <v>250</v>
      </c>
      <c r="AX20" s="3"/>
      <c r="AY20" s="4">
        <f t="shared" si="17"/>
        <v>250</v>
      </c>
      <c r="AZ20" s="3"/>
      <c r="BA20" s="4">
        <f t="shared" si="18"/>
        <v>250</v>
      </c>
      <c r="BB20" s="3"/>
      <c r="BC20" s="4">
        <f t="shared" si="19"/>
        <v>250</v>
      </c>
      <c r="BD20" s="3"/>
      <c r="BE20" s="4">
        <f t="shared" ref="BE20" si="525">IF(BD20="",250,IF(BD20*86400*$N20/1000-BE$8&gt;250-(SQRT($N20)/$N20*320+21),250-(SQRT($N20)/$N20*320+21),BD20*86400*$N20/1000-BE$8))</f>
        <v>250</v>
      </c>
      <c r="BF20" s="3"/>
      <c r="BG20" s="4">
        <f t="shared" ref="BG20" si="526">IF(BF20="",250,IF(BF20*86400*$N20/1000-BG$8&gt;250-(SQRT($N20)/$N20*320+21),250-(SQRT($N20)/$N20*320+21),BF20*86400*$N20/1000-BG$8))</f>
        <v>250</v>
      </c>
      <c r="BH20" s="3"/>
      <c r="BI20" s="4">
        <f t="shared" ref="BI20" si="527">IF(BH20="",250,IF(BH20*86400*$N20/1000-BI$8&gt;250-(SQRT($N20)/$N20*320+21),250-(SQRT($N20)/$N20*320+21),BH20*86400*$N20/1000-BI$8))</f>
        <v>250</v>
      </c>
      <c r="BJ20" s="3"/>
      <c r="BK20" s="4">
        <f t="shared" ref="BK20" si="528">IF(BJ20="",250,IF(BJ20*86400*$N20/1000-BK$8&gt;250-(SQRT($N20)/$N20*320+21),250-(SQRT($N20)/$N20*320+21),BJ20*86400*$N20/1000-BK$8))</f>
        <v>250</v>
      </c>
      <c r="BL20" s="3"/>
      <c r="BM20" s="4">
        <f t="shared" ref="BM20" si="529">IF(BL20="",250,IF(BL20*86400*$N20/1000-BM$8&gt;250-(SQRT($N20)/$N20*320+21),250-(SQRT($N20)/$N20*320+21),BL20*86400*$N20/1000-BM$8))</f>
        <v>250</v>
      </c>
      <c r="BN20" s="3"/>
      <c r="BO20" s="4">
        <f t="shared" ref="BO20" si="530">IF(BN20="",250,IF(BN20*86400*$N20/1000-BO$8&gt;250-(SQRT($N20)/$N20*320+21),250-(SQRT($N20)/$N20*320+21),BN20*86400*$N20/1000-BO$8))</f>
        <v>250</v>
      </c>
      <c r="BP20" s="3"/>
      <c r="BQ20" s="4">
        <f t="shared" ref="BQ20" si="531">IF(BP20="",250,IF(BP20*86400*$N20/1000-BQ$8&gt;250-(SQRT($N20)/$N20*320+21),250-(SQRT($N20)/$N20*320+21),BP20*86400*$N20/1000-BQ$8))</f>
        <v>250</v>
      </c>
      <c r="BR20" s="3"/>
      <c r="BS20" s="4">
        <f t="shared" ref="BS20" si="532">IF(BR20="",250,IF(BR20*86400*$N20/1000-BS$8&gt;250-(SQRT($N20)/$N20*320+21),250-(SQRT($N20)/$N20*320+21),BR20*86400*$N20/1000-BS$8))</f>
        <v>250</v>
      </c>
      <c r="BT20" s="3"/>
      <c r="BU20" s="4">
        <f t="shared" ref="BU20" si="533">IF(BT20="",250,IF(BT20*86400*$N20/1000-BU$8&gt;250-(SQRT($N20)/$N20*320+21),250-(SQRT($N20)/$N20*320+21),BT20*86400*$N20/1000-BU$8))</f>
        <v>250</v>
      </c>
      <c r="BV20" s="3"/>
      <c r="BW20" s="4">
        <f t="shared" ref="BW20" si="534">IF(BV20="",250,IF(BV20*86400*$N20/1000-BW$8&gt;250-(SQRT($N20)/$N20*320+21),250-(SQRT($N20)/$N20*320+21),BV20*86400*$N20/1000-BW$8))</f>
        <v>250</v>
      </c>
      <c r="BX20" s="3"/>
      <c r="BY20" s="4">
        <f t="shared" ref="BY20" si="535">IF(BX20="",250,IF(BX20*86400*$N20/1000-BY$8&gt;250-(SQRT($N20)/$N20*320+21),250-(SQRT($N20)/$N20*320+21),BX20*86400*$N20/1000-BY$8))</f>
        <v>250</v>
      </c>
      <c r="BZ20" s="3"/>
      <c r="CA20" s="4">
        <f t="shared" ref="CA20" si="536">IF(BZ20="",250,IF(BZ20*86400*$N20/1000-CA$8&gt;250-(SQRT($N20)/$N20*320+21),250-(SQRT($N20)/$N20*320+21),BZ20*86400*$N20/1000-CA$8))</f>
        <v>250</v>
      </c>
      <c r="CB20" s="3"/>
      <c r="CC20" s="4">
        <f t="shared" ref="CC20" si="537">IF(CB20="",250,IF(CB20*86400*$N20/1000-CC$8&gt;250-(SQRT($N20)/$N20*320+21),250-(SQRT($N20)/$N20*320+21),CB20*86400*$N20/1000-CC$8))</f>
        <v>250</v>
      </c>
      <c r="CD20" s="3"/>
      <c r="CE20" s="4">
        <f t="shared" ref="CE20" si="538">IF(CD20="",250,IF(CD20*86400*$N20/1000-CE$8&gt;250-(SQRT($N20)/$N20*320+21),250-(SQRT($N20)/$N20*320+21),CD20*86400*$N20/1000-CE$8))</f>
        <v>250</v>
      </c>
      <c r="CF20" s="3"/>
      <c r="CG20" s="4">
        <f t="shared" ref="CG20" si="539">IF(CF20="",250,IF(CF20*86400*$N20/1000-CG$8&gt;250-(SQRT($N20)/$N20*320+21),250-(SQRT($N20)/$N20*320+21),CF20*86400*$N20/1000-CG$8))</f>
        <v>250</v>
      </c>
      <c r="CH20" s="3"/>
      <c r="CI20" s="4">
        <f t="shared" ref="CI20" si="540">IF(CH20="",250,IF(CH20*86400*$N20/1000-CI$8&gt;250-(SQRT($N20)/$N20*320+21),250-(SQRT($N20)/$N20*320+21),CH20*86400*$N20/1000-CI$8))</f>
        <v>250</v>
      </c>
      <c r="CJ20" s="3"/>
      <c r="CK20" s="4">
        <f t="shared" ref="CK20" si="541">IF(CJ20="",250,IF(CJ20*86400*$N20/1000-CK$8&gt;250-(SQRT($N20)/$N20*320+21),250-(SQRT($N20)/$N20*320+21),CJ20*86400*$N20/1000-CK$8))</f>
        <v>250</v>
      </c>
      <c r="CL20" s="3"/>
      <c r="CM20" s="4">
        <f t="shared" ref="CM20" si="542">IF(CL20="",250,IF(CL20*86400*$N20/1000-CM$8&gt;250-(SQRT($N20)/$N20*320+21),250-(SQRT($N20)/$N20*320+21),CL20*86400*$N20/1000-CM$8))</f>
        <v>250</v>
      </c>
      <c r="CN20" s="3"/>
      <c r="CO20" s="4">
        <f t="shared" ref="CO20" si="543">IF(CN20="",250,IF(CN20*86400*$N20/1000-CO$8&gt;250-(SQRT($N20)/$N20*320+21),250-(SQRT($N20)/$N20*320+21),CN20*86400*$N20/1000-CO$8))</f>
        <v>250</v>
      </c>
      <c r="CP20" s="3"/>
      <c r="CQ20" s="4">
        <f t="shared" ref="CQ20" si="544">IF(CP20="",250,IF(CP20*86400*$N20/1000-CQ$8&gt;250-(SQRT($N20)/$N20*320+21),250-(SQRT($N20)/$N20*320+21),CP20*86400*$N20/1000-CQ$8))</f>
        <v>250</v>
      </c>
      <c r="CR20" s="3"/>
      <c r="CS20" s="4">
        <f t="shared" ref="CS20" si="545">IF(CR20="",250,IF(CR20*86400*$N20/1000-CS$8&gt;250-(SQRT($N20)/$N20*320+21),250-(SQRT($N20)/$N20*320+21),CR20*86400*$N20/1000-CS$8))</f>
        <v>250</v>
      </c>
      <c r="CT20" s="3"/>
      <c r="CU20" s="4">
        <f t="shared" ref="CU20" si="546">IF(CT20="",250,IF(CT20*86400*$N20/1000-CU$8&gt;250-(SQRT($N20)/$N20*320+21),250-(SQRT($N20)/$N20*320+21),CT20*86400*$N20/1000-CU$8))</f>
        <v>250</v>
      </c>
      <c r="CV20" s="3"/>
      <c r="CW20" s="4">
        <f t="shared" ref="CW20" si="547">IF(CV20="",250,IF(CV20*86400*$N20/1000-CW$8&gt;250-(SQRT($N20)/$N20*320+21),250-(SQRT($N20)/$N20*320+21),CV20*86400*$N20/1000-CW$8))</f>
        <v>250</v>
      </c>
      <c r="CX20" s="3"/>
      <c r="CY20" s="4">
        <f t="shared" ref="CY20" si="548">IF(CX20="",250,IF(CX20*86400*$N20/1000-CY$8&gt;250-(SQRT($N20)/$N20*320+21),250-(SQRT($N20)/$N20*320+21),CX20*86400*$N20/1000-CY$8))</f>
        <v>250</v>
      </c>
      <c r="CZ20" s="3"/>
      <c r="DA20" s="4">
        <f t="shared" ref="DA20" si="549">IF(CZ20="",250,IF(CZ20*86400*$N20/1000-DA$8&gt;250-(SQRT($N20)/$N20*320+21),250-(SQRT($N20)/$N20*320+21),CZ20*86400*$N20/1000-DA$8))</f>
        <v>250</v>
      </c>
      <c r="DB20" s="3"/>
      <c r="DC20" s="4">
        <f t="shared" ref="DC20" si="550">IF(DB20="",250,IF(DB20*86400*$N20/1000-DC$8&gt;250-(SQRT($N20)/$N20*320+21),250-(SQRT($N20)/$N20*320+21),DB20*86400*$N20/1000-DC$8))</f>
        <v>250</v>
      </c>
      <c r="DD20" s="3"/>
      <c r="DE20" s="4">
        <f t="shared" ref="DE20" si="551">IF(DD20="",250,IF(DD20*86400*$N20/1000-DE$8&gt;250-(SQRT($N20)/$N20*320+21),250-(SQRT($N20)/$N20*320+21),DD20*86400*$N20/1000-DE$8))</f>
        <v>250</v>
      </c>
      <c r="DF20" s="3"/>
      <c r="DG20" s="4">
        <f t="shared" ref="DG20" si="552">IF(DF20="",250,IF(DF20*86400*$N20/1000-DG$8&gt;250-(SQRT($N20)/$N20*320+21),250-(SQRT($N20)/$N20*320+21),DF20*86400*$N20/1000-DG$8))</f>
        <v>250</v>
      </c>
      <c r="DH20" s="3"/>
      <c r="DI20" s="4">
        <f t="shared" ref="DI20" si="553">IF(DH20="",250,IF(DH20*86400*$N20/1000-DI$8&gt;250-(SQRT($N20)/$N20*320+21),250-(SQRT($N20)/$N20*320+21),DH20*86400*$N20/1000-DI$8))</f>
        <v>250</v>
      </c>
      <c r="DJ20" s="3"/>
      <c r="DK20" s="4">
        <f t="shared" ref="DK20" si="554">IF(DJ20="",250,IF(DJ20*86400*$N20/1000-DK$8&gt;250-(SQRT($N20)/$N20*320+21),250-(SQRT($N20)/$N20*320+21),DJ20*86400*$N20/1000-DK$8))</f>
        <v>250</v>
      </c>
      <c r="DL20" s="3"/>
      <c r="DM20" s="4">
        <f t="shared" ref="DM20" si="555">IF(DL20="",250,IF(DL20*86400*$N20/1000-DM$8&gt;250-(SQRT($N20)/$N20*320+21),250-(SQRT($N20)/$N20*320+21),DL20*86400*$N20/1000-DM$8))</f>
        <v>250</v>
      </c>
      <c r="DN20" s="3"/>
      <c r="DO20" s="4">
        <f t="shared" ref="DO20" si="556">IF(DN20="",250,IF(DN20*86400*$N20/1000-DO$8&gt;250-(SQRT($N20)/$N20*320+21),250-(SQRT($N20)/$N20*320+21),DN20*86400*$N20/1000-DO$8))</f>
        <v>250</v>
      </c>
      <c r="DP20" s="3"/>
      <c r="DQ20" s="4">
        <f t="shared" ref="DQ20" si="557">IF(DP20="",250,IF(DP20*86400*$N20/1000-DQ$8&gt;250-(SQRT($N20)/$N20*320+21),250-(SQRT($N20)/$N20*320+21),DP20*86400*$N20/1000-DQ$8))</f>
        <v>250</v>
      </c>
      <c r="DR20" s="3"/>
      <c r="DS20" s="4">
        <f t="shared" ref="DS20" si="558">IF(DR20="",250,IF(DR20*86400*$N20/1000-DS$8&gt;250-(SQRT($N20)/$N20*320+21),250-(SQRT($N20)/$N20*320+21),DR20*86400*$N20/1000-DS$8))</f>
        <v>250</v>
      </c>
      <c r="DT20" s="3"/>
      <c r="DU20" s="4">
        <f t="shared" ref="DU20" si="559">IF(DT20="",250,IF(DT20*86400*$N20/1000-DU$8&gt;250-(SQRT($N20)/$N20*320+21),250-(SQRT($N20)/$N20*320+21),DT20*86400*$N20/1000-DU$8))</f>
        <v>250</v>
      </c>
      <c r="DV20" s="3"/>
      <c r="DW20" s="4">
        <f t="shared" ref="DW20" si="560">IF(DV20="",250,IF(DV20*86400*$N20/1000-DW$8&gt;250-(SQRT($N20)/$N20*320+21),250-(SQRT($N20)/$N20*320+21),DV20*86400*$N20/1000-DW$8))</f>
        <v>250</v>
      </c>
      <c r="DX20" s="3"/>
      <c r="DY20" s="4">
        <f t="shared" ref="DY20" si="561">IF(DX20="",250,IF(DX20*86400*$N20/1000-DY$8&gt;250-(SQRT($N20)/$N20*320+21),250-(SQRT($N20)/$N20*320+21),DX20*86400*$N20/1000-DY$8))</f>
        <v>250</v>
      </c>
      <c r="DZ20" s="3"/>
      <c r="EA20" s="4">
        <f t="shared" ref="EA20" si="562">IF(DZ20="",250,IF(DZ20*86400*$N20/1000-EA$8&gt;250-(SQRT($N20)/$N20*320+21),250-(SQRT($N20)/$N20*320+21),DZ20*86400*$N20/1000-EA$8))</f>
        <v>250</v>
      </c>
      <c r="EB20" s="3"/>
      <c r="EC20" s="4">
        <f t="shared" ref="EC20" si="563">IF(EB20="",250,IF(EB20*86400*$N20/1000-EC$8&gt;250-(SQRT($N20)/$N20*320+21),250-(SQRT($N20)/$N20*320+21),EB20*86400*$N20/1000-EC$8))</f>
        <v>250</v>
      </c>
      <c r="ED20" s="3"/>
      <c r="EE20" s="4">
        <f t="shared" ref="EE20" si="564">IF(ED20="",250,IF(ED20*86400*$N20/1000-EE$8&gt;250-(SQRT($N20)/$N20*320+21),250-(SQRT($N20)/$N20*320+21),ED20*86400*$N20/1000-EE$8))</f>
        <v>250</v>
      </c>
      <c r="EF20" s="3"/>
      <c r="EG20" s="4">
        <f t="shared" ref="EG20" si="565">IF(EF20="",250,IF(EF20*86400*$N20/1000-EG$8&gt;250-(SQRT($N20)/$N20*320+21),250-(SQRT($N20)/$N20*320+21),EF20*86400*$N20/1000-EG$8))</f>
        <v>250</v>
      </c>
      <c r="EH20" s="3"/>
      <c r="EI20" s="4">
        <f t="shared" ref="EI20" si="566">IF(EH20="",250,IF(EH20*86400*$N20/1000-EI$8&gt;250-(SQRT($N20)/$N20*320+21),250-(SQRT($N20)/$N20*320+21),EH20*86400*$N20/1000-EI$8))</f>
        <v>250</v>
      </c>
      <c r="EJ20" s="3"/>
      <c r="EK20" s="4">
        <f t="shared" ref="EK20" si="567">IF(EJ20="",250,IF(EJ20*86400*$N20/1000-EK$8&gt;250-(SQRT($N20)/$N20*320+21),250-(SQRT($N20)/$N20*320+21),EJ20*86400*$N20/1000-EK$8))</f>
        <v>250</v>
      </c>
      <c r="EL20" s="3"/>
      <c r="EM20" s="4">
        <f t="shared" ref="EM20" si="568">IF(EL20="",250,IF(EL20*86400*$N20/1000-EM$8&gt;250-(SQRT($N20)/$N20*320+21),250-(SQRT($N20)/$N20*320+21),EL20*86400*$N20/1000-EM$8))</f>
        <v>250</v>
      </c>
      <c r="EN20" s="3"/>
      <c r="EO20" s="75">
        <f t="shared" ref="EO20" si="569">IF(EN20="",250,IF(EN20*86400*$N20/1000-EO$8&gt;250-(SQRT($N20)/$N20*320+21),250-(SQRT($N20)/$N20*320+21),EN20*86400*$N20/1000-EO$8))</f>
        <v>250</v>
      </c>
    </row>
    <row r="21" spans="2:145" s="48" customFormat="1">
      <c r="B21" s="100" t="s">
        <v>66</v>
      </c>
      <c r="C21" s="94">
        <v>42916</v>
      </c>
      <c r="D21" s="102" t="s">
        <v>56</v>
      </c>
      <c r="E21" s="102" t="s">
        <v>31</v>
      </c>
      <c r="F21" s="96">
        <v>290</v>
      </c>
      <c r="G21" s="96">
        <v>9400</v>
      </c>
      <c r="H21" s="146">
        <v>0.05</v>
      </c>
      <c r="I21" s="96" t="s">
        <v>82</v>
      </c>
      <c r="J21" s="96">
        <v>69</v>
      </c>
      <c r="K21" s="87">
        <f t="shared" si="219"/>
        <v>132.41379310344828</v>
      </c>
      <c r="L21" s="83">
        <f t="shared" si="65"/>
        <v>73.439303999999993</v>
      </c>
      <c r="M21" s="84">
        <f t="shared" si="66"/>
        <v>58.974489103448292</v>
      </c>
      <c r="N21" s="150">
        <f t="shared" si="67"/>
        <v>56.025764648275874</v>
      </c>
      <c r="O21" s="85">
        <f t="shared" si="0"/>
        <v>4</v>
      </c>
      <c r="P21" s="3">
        <v>4.9768518518518517E-2</v>
      </c>
      <c r="Q21" s="4">
        <f t="shared" si="68"/>
        <v>168.91078798758625</v>
      </c>
      <c r="R21" s="3">
        <v>3.9687500000000001E-2</v>
      </c>
      <c r="S21" s="4">
        <f t="shared" ref="S21" si="570">IF(R21="",250,IF(R21*86400*$N21/1000-S$8&gt;250-(SQRT($N21)/$N21*320+21),250-(SQRT($N21)/$N21*320+21),R21*86400*$N21/1000-S$8))</f>
        <v>129.11234697893798</v>
      </c>
      <c r="T21" s="3">
        <v>3.6342592592592593E-2</v>
      </c>
      <c r="U21" s="4">
        <f t="shared" ref="U21" si="571">IF(T21="",250,IF(T21*86400*$N21/1000-U$8&gt;250-(SQRT($N21)/$N21*320+21),250-(SQRT($N21)/$N21*320+21),T21*86400*$N21/1000-U$8))</f>
        <v>128.42090099558624</v>
      </c>
      <c r="V21" s="3"/>
      <c r="W21" s="4">
        <f t="shared" ref="W21" si="572">IF(V21="",250,IF(V21*86400*$N21/1000-W$8&gt;250-(SQRT($N21)/$N21*320+21),250-(SQRT($N21)/$N21*320+21),V21*86400*$N21/1000-W$8))</f>
        <v>250</v>
      </c>
      <c r="X21" s="3">
        <v>4.3611111111111107E-2</v>
      </c>
      <c r="Y21" s="4">
        <f t="shared" si="4"/>
        <v>158.10508119470347</v>
      </c>
      <c r="Z21" s="3"/>
      <c r="AA21" s="4">
        <f t="shared" si="5"/>
        <v>250</v>
      </c>
      <c r="AB21" s="3"/>
      <c r="AC21" s="4">
        <f t="shared" si="6"/>
        <v>250</v>
      </c>
      <c r="AD21" s="3"/>
      <c r="AE21" s="4">
        <f t="shared" si="7"/>
        <v>250</v>
      </c>
      <c r="AF21" s="3"/>
      <c r="AG21" s="4">
        <f t="shared" si="8"/>
        <v>250</v>
      </c>
      <c r="AH21" s="3"/>
      <c r="AI21" s="4">
        <f t="shared" si="9"/>
        <v>250</v>
      </c>
      <c r="AJ21" s="3"/>
      <c r="AK21" s="4">
        <f t="shared" si="10"/>
        <v>250</v>
      </c>
      <c r="AL21" s="3"/>
      <c r="AM21" s="4">
        <f t="shared" ref="AM21" si="573">IF(AL21="",250,IF(AL21*86400*$N21/1000-AM$8&gt;250-(SQRT($N21)/$N21*320+21),250-(SQRT($N21)/$N21*320+21),AL21*86400*$N21/1000-AM$8))</f>
        <v>250</v>
      </c>
      <c r="AN21" s="3"/>
      <c r="AO21" s="4">
        <f t="shared" si="12"/>
        <v>250</v>
      </c>
      <c r="AP21" s="3"/>
      <c r="AQ21" s="4">
        <f t="shared" ref="AQ21" si="574">IF(AP21="",250,IF(AP21*86400*$N21/1000-AQ$8&gt;250-(SQRT($N21)/$N21*320+21),250-(SQRT($N21)/$N21*320+21),AP21*86400*$N21/1000-AQ$8))</f>
        <v>250</v>
      </c>
      <c r="AR21" s="3"/>
      <c r="AS21" s="4">
        <f t="shared" si="14"/>
        <v>250</v>
      </c>
      <c r="AT21" s="3"/>
      <c r="AU21" s="4">
        <f t="shared" si="15"/>
        <v>250</v>
      </c>
      <c r="AV21" s="3"/>
      <c r="AW21" s="4">
        <f t="shared" si="16"/>
        <v>250</v>
      </c>
      <c r="AX21" s="3"/>
      <c r="AY21" s="4">
        <f t="shared" si="17"/>
        <v>250</v>
      </c>
      <c r="AZ21" s="3"/>
      <c r="BA21" s="4">
        <f t="shared" si="18"/>
        <v>250</v>
      </c>
      <c r="BB21" s="3"/>
      <c r="BC21" s="4">
        <f t="shared" si="19"/>
        <v>250</v>
      </c>
      <c r="BD21" s="3"/>
      <c r="BE21" s="4">
        <f t="shared" ref="BE21" si="575">IF(BD21="",250,IF(BD21*86400*$N21/1000-BE$8&gt;250-(SQRT($N21)/$N21*320+21),250-(SQRT($N21)/$N21*320+21),BD21*86400*$N21/1000-BE$8))</f>
        <v>250</v>
      </c>
      <c r="BF21" s="3"/>
      <c r="BG21" s="4">
        <f t="shared" ref="BG21" si="576">IF(BF21="",250,IF(BF21*86400*$N21/1000-BG$8&gt;250-(SQRT($N21)/$N21*320+21),250-(SQRT($N21)/$N21*320+21),BF21*86400*$N21/1000-BG$8))</f>
        <v>250</v>
      </c>
      <c r="BH21" s="3"/>
      <c r="BI21" s="4">
        <f t="shared" ref="BI21" si="577">IF(BH21="",250,IF(BH21*86400*$N21/1000-BI$8&gt;250-(SQRT($N21)/$N21*320+21),250-(SQRT($N21)/$N21*320+21),BH21*86400*$N21/1000-BI$8))</f>
        <v>250</v>
      </c>
      <c r="BJ21" s="3"/>
      <c r="BK21" s="4">
        <f t="shared" ref="BK21" si="578">IF(BJ21="",250,IF(BJ21*86400*$N21/1000-BK$8&gt;250-(SQRT($N21)/$N21*320+21),250-(SQRT($N21)/$N21*320+21),BJ21*86400*$N21/1000-BK$8))</f>
        <v>250</v>
      </c>
      <c r="BL21" s="3"/>
      <c r="BM21" s="4">
        <f t="shared" ref="BM21" si="579">IF(BL21="",250,IF(BL21*86400*$N21/1000-BM$8&gt;250-(SQRT($N21)/$N21*320+21),250-(SQRT($N21)/$N21*320+21),BL21*86400*$N21/1000-BM$8))</f>
        <v>250</v>
      </c>
      <c r="BN21" s="3"/>
      <c r="BO21" s="4">
        <f t="shared" ref="BO21" si="580">IF(BN21="",250,IF(BN21*86400*$N21/1000-BO$8&gt;250-(SQRT($N21)/$N21*320+21),250-(SQRT($N21)/$N21*320+21),BN21*86400*$N21/1000-BO$8))</f>
        <v>250</v>
      </c>
      <c r="BP21" s="3"/>
      <c r="BQ21" s="4">
        <f t="shared" ref="BQ21" si="581">IF(BP21="",250,IF(BP21*86400*$N21/1000-BQ$8&gt;250-(SQRT($N21)/$N21*320+21),250-(SQRT($N21)/$N21*320+21),BP21*86400*$N21/1000-BQ$8))</f>
        <v>250</v>
      </c>
      <c r="BR21" s="3"/>
      <c r="BS21" s="4">
        <f t="shared" ref="BS21" si="582">IF(BR21="",250,IF(BR21*86400*$N21/1000-BS$8&gt;250-(SQRT($N21)/$N21*320+21),250-(SQRT($N21)/$N21*320+21),BR21*86400*$N21/1000-BS$8))</f>
        <v>250</v>
      </c>
      <c r="BT21" s="3"/>
      <c r="BU21" s="4">
        <f t="shared" ref="BU21" si="583">IF(BT21="",250,IF(BT21*86400*$N21/1000-BU$8&gt;250-(SQRT($N21)/$N21*320+21),250-(SQRT($N21)/$N21*320+21),BT21*86400*$N21/1000-BU$8))</f>
        <v>250</v>
      </c>
      <c r="BV21" s="3"/>
      <c r="BW21" s="4">
        <f t="shared" ref="BW21" si="584">IF(BV21="",250,IF(BV21*86400*$N21/1000-BW$8&gt;250-(SQRT($N21)/$N21*320+21),250-(SQRT($N21)/$N21*320+21),BV21*86400*$N21/1000-BW$8))</f>
        <v>250</v>
      </c>
      <c r="BX21" s="3"/>
      <c r="BY21" s="4">
        <f t="shared" ref="BY21" si="585">IF(BX21="",250,IF(BX21*86400*$N21/1000-BY$8&gt;250-(SQRT($N21)/$N21*320+21),250-(SQRT($N21)/$N21*320+21),BX21*86400*$N21/1000-BY$8))</f>
        <v>250</v>
      </c>
      <c r="BZ21" s="3"/>
      <c r="CA21" s="4">
        <f t="shared" ref="CA21" si="586">IF(BZ21="",250,IF(BZ21*86400*$N21/1000-CA$8&gt;250-(SQRT($N21)/$N21*320+21),250-(SQRT($N21)/$N21*320+21),BZ21*86400*$N21/1000-CA$8))</f>
        <v>250</v>
      </c>
      <c r="CB21" s="3"/>
      <c r="CC21" s="4">
        <f t="shared" ref="CC21" si="587">IF(CB21="",250,IF(CB21*86400*$N21/1000-CC$8&gt;250-(SQRT($N21)/$N21*320+21),250-(SQRT($N21)/$N21*320+21),CB21*86400*$N21/1000-CC$8))</f>
        <v>250</v>
      </c>
      <c r="CD21" s="3"/>
      <c r="CE21" s="4">
        <f t="shared" ref="CE21" si="588">IF(CD21="",250,IF(CD21*86400*$N21/1000-CE$8&gt;250-(SQRT($N21)/$N21*320+21),250-(SQRT($N21)/$N21*320+21),CD21*86400*$N21/1000-CE$8))</f>
        <v>250</v>
      </c>
      <c r="CF21" s="3"/>
      <c r="CG21" s="4">
        <f t="shared" ref="CG21" si="589">IF(CF21="",250,IF(CF21*86400*$N21/1000-CG$8&gt;250-(SQRT($N21)/$N21*320+21),250-(SQRT($N21)/$N21*320+21),CF21*86400*$N21/1000-CG$8))</f>
        <v>250</v>
      </c>
      <c r="CH21" s="3"/>
      <c r="CI21" s="4">
        <f t="shared" ref="CI21" si="590">IF(CH21="",250,IF(CH21*86400*$N21/1000-CI$8&gt;250-(SQRT($N21)/$N21*320+21),250-(SQRT($N21)/$N21*320+21),CH21*86400*$N21/1000-CI$8))</f>
        <v>250</v>
      </c>
      <c r="CJ21" s="3"/>
      <c r="CK21" s="4">
        <f t="shared" ref="CK21" si="591">IF(CJ21="",250,IF(CJ21*86400*$N21/1000-CK$8&gt;250-(SQRT($N21)/$N21*320+21),250-(SQRT($N21)/$N21*320+21),CJ21*86400*$N21/1000-CK$8))</f>
        <v>250</v>
      </c>
      <c r="CL21" s="3"/>
      <c r="CM21" s="4">
        <f t="shared" ref="CM21" si="592">IF(CL21="",250,IF(CL21*86400*$N21/1000-CM$8&gt;250-(SQRT($N21)/$N21*320+21),250-(SQRT($N21)/$N21*320+21),CL21*86400*$N21/1000-CM$8))</f>
        <v>250</v>
      </c>
      <c r="CN21" s="3"/>
      <c r="CO21" s="4">
        <f t="shared" ref="CO21" si="593">IF(CN21="",250,IF(CN21*86400*$N21/1000-CO$8&gt;250-(SQRT($N21)/$N21*320+21),250-(SQRT($N21)/$N21*320+21),CN21*86400*$N21/1000-CO$8))</f>
        <v>250</v>
      </c>
      <c r="CP21" s="3"/>
      <c r="CQ21" s="4">
        <f t="shared" ref="CQ21" si="594">IF(CP21="",250,IF(CP21*86400*$N21/1000-CQ$8&gt;250-(SQRT($N21)/$N21*320+21),250-(SQRT($N21)/$N21*320+21),CP21*86400*$N21/1000-CQ$8))</f>
        <v>250</v>
      </c>
      <c r="CR21" s="3"/>
      <c r="CS21" s="4">
        <f t="shared" ref="CS21" si="595">IF(CR21="",250,IF(CR21*86400*$N21/1000-CS$8&gt;250-(SQRT($N21)/$N21*320+21),250-(SQRT($N21)/$N21*320+21),CR21*86400*$N21/1000-CS$8))</f>
        <v>250</v>
      </c>
      <c r="CT21" s="3"/>
      <c r="CU21" s="4">
        <f t="shared" ref="CU21" si="596">IF(CT21="",250,IF(CT21*86400*$N21/1000-CU$8&gt;250-(SQRT($N21)/$N21*320+21),250-(SQRT($N21)/$N21*320+21),CT21*86400*$N21/1000-CU$8))</f>
        <v>250</v>
      </c>
      <c r="CV21" s="3"/>
      <c r="CW21" s="4">
        <f t="shared" ref="CW21" si="597">IF(CV21="",250,IF(CV21*86400*$N21/1000-CW$8&gt;250-(SQRT($N21)/$N21*320+21),250-(SQRT($N21)/$N21*320+21),CV21*86400*$N21/1000-CW$8))</f>
        <v>250</v>
      </c>
      <c r="CX21" s="3"/>
      <c r="CY21" s="4">
        <f t="shared" ref="CY21" si="598">IF(CX21="",250,IF(CX21*86400*$N21/1000-CY$8&gt;250-(SQRT($N21)/$N21*320+21),250-(SQRT($N21)/$N21*320+21),CX21*86400*$N21/1000-CY$8))</f>
        <v>250</v>
      </c>
      <c r="CZ21" s="3"/>
      <c r="DA21" s="4">
        <f t="shared" ref="DA21" si="599">IF(CZ21="",250,IF(CZ21*86400*$N21/1000-DA$8&gt;250-(SQRT($N21)/$N21*320+21),250-(SQRT($N21)/$N21*320+21),CZ21*86400*$N21/1000-DA$8))</f>
        <v>250</v>
      </c>
      <c r="DB21" s="3"/>
      <c r="DC21" s="4">
        <f t="shared" ref="DC21" si="600">IF(DB21="",250,IF(DB21*86400*$N21/1000-DC$8&gt;250-(SQRT($N21)/$N21*320+21),250-(SQRT($N21)/$N21*320+21),DB21*86400*$N21/1000-DC$8))</f>
        <v>250</v>
      </c>
      <c r="DD21" s="3"/>
      <c r="DE21" s="4">
        <f t="shared" ref="DE21" si="601">IF(DD21="",250,IF(DD21*86400*$N21/1000-DE$8&gt;250-(SQRT($N21)/$N21*320+21),250-(SQRT($N21)/$N21*320+21),DD21*86400*$N21/1000-DE$8))</f>
        <v>250</v>
      </c>
      <c r="DF21" s="3"/>
      <c r="DG21" s="4">
        <f t="shared" ref="DG21" si="602">IF(DF21="",250,IF(DF21*86400*$N21/1000-DG$8&gt;250-(SQRT($N21)/$N21*320+21),250-(SQRT($N21)/$N21*320+21),DF21*86400*$N21/1000-DG$8))</f>
        <v>250</v>
      </c>
      <c r="DH21" s="3"/>
      <c r="DI21" s="4">
        <f t="shared" ref="DI21" si="603">IF(DH21="",250,IF(DH21*86400*$N21/1000-DI$8&gt;250-(SQRT($N21)/$N21*320+21),250-(SQRT($N21)/$N21*320+21),DH21*86400*$N21/1000-DI$8))</f>
        <v>250</v>
      </c>
      <c r="DJ21" s="3"/>
      <c r="DK21" s="4">
        <f t="shared" ref="DK21" si="604">IF(DJ21="",250,IF(DJ21*86400*$N21/1000-DK$8&gt;250-(SQRT($N21)/$N21*320+21),250-(SQRT($N21)/$N21*320+21),DJ21*86400*$N21/1000-DK$8))</f>
        <v>250</v>
      </c>
      <c r="DL21" s="3"/>
      <c r="DM21" s="4">
        <f t="shared" ref="DM21" si="605">IF(DL21="",250,IF(DL21*86400*$N21/1000-DM$8&gt;250-(SQRT($N21)/$N21*320+21),250-(SQRT($N21)/$N21*320+21),DL21*86400*$N21/1000-DM$8))</f>
        <v>250</v>
      </c>
      <c r="DN21" s="3"/>
      <c r="DO21" s="4">
        <f t="shared" ref="DO21" si="606">IF(DN21="",250,IF(DN21*86400*$N21/1000-DO$8&gt;250-(SQRT($N21)/$N21*320+21),250-(SQRT($N21)/$N21*320+21),DN21*86400*$N21/1000-DO$8))</f>
        <v>250</v>
      </c>
      <c r="DP21" s="3"/>
      <c r="DQ21" s="4">
        <f t="shared" ref="DQ21" si="607">IF(DP21="",250,IF(DP21*86400*$N21/1000-DQ$8&gt;250-(SQRT($N21)/$N21*320+21),250-(SQRT($N21)/$N21*320+21),DP21*86400*$N21/1000-DQ$8))</f>
        <v>250</v>
      </c>
      <c r="DR21" s="3"/>
      <c r="DS21" s="4">
        <f t="shared" ref="DS21" si="608">IF(DR21="",250,IF(DR21*86400*$N21/1000-DS$8&gt;250-(SQRT($N21)/$N21*320+21),250-(SQRT($N21)/$N21*320+21),DR21*86400*$N21/1000-DS$8))</f>
        <v>250</v>
      </c>
      <c r="DT21" s="3"/>
      <c r="DU21" s="4">
        <f t="shared" ref="DU21" si="609">IF(DT21="",250,IF(DT21*86400*$N21/1000-DU$8&gt;250-(SQRT($N21)/$N21*320+21),250-(SQRT($N21)/$N21*320+21),DT21*86400*$N21/1000-DU$8))</f>
        <v>250</v>
      </c>
      <c r="DV21" s="3"/>
      <c r="DW21" s="4">
        <f t="shared" ref="DW21" si="610">IF(DV21="",250,IF(DV21*86400*$N21/1000-DW$8&gt;250-(SQRT($N21)/$N21*320+21),250-(SQRT($N21)/$N21*320+21),DV21*86400*$N21/1000-DW$8))</f>
        <v>250</v>
      </c>
      <c r="DX21" s="3"/>
      <c r="DY21" s="4">
        <f t="shared" ref="DY21" si="611">IF(DX21="",250,IF(DX21*86400*$N21/1000-DY$8&gt;250-(SQRT($N21)/$N21*320+21),250-(SQRT($N21)/$N21*320+21),DX21*86400*$N21/1000-DY$8))</f>
        <v>250</v>
      </c>
      <c r="DZ21" s="3"/>
      <c r="EA21" s="4">
        <f t="shared" ref="EA21" si="612">IF(DZ21="",250,IF(DZ21*86400*$N21/1000-EA$8&gt;250-(SQRT($N21)/$N21*320+21),250-(SQRT($N21)/$N21*320+21),DZ21*86400*$N21/1000-EA$8))</f>
        <v>250</v>
      </c>
      <c r="EB21" s="3"/>
      <c r="EC21" s="4">
        <f t="shared" ref="EC21" si="613">IF(EB21="",250,IF(EB21*86400*$N21/1000-EC$8&gt;250-(SQRT($N21)/$N21*320+21),250-(SQRT($N21)/$N21*320+21),EB21*86400*$N21/1000-EC$8))</f>
        <v>250</v>
      </c>
      <c r="ED21" s="3"/>
      <c r="EE21" s="4">
        <f t="shared" ref="EE21" si="614">IF(ED21="",250,IF(ED21*86400*$N21/1000-EE$8&gt;250-(SQRT($N21)/$N21*320+21),250-(SQRT($N21)/$N21*320+21),ED21*86400*$N21/1000-EE$8))</f>
        <v>250</v>
      </c>
      <c r="EF21" s="3"/>
      <c r="EG21" s="4">
        <f t="shared" ref="EG21" si="615">IF(EF21="",250,IF(EF21*86400*$N21/1000-EG$8&gt;250-(SQRT($N21)/$N21*320+21),250-(SQRT($N21)/$N21*320+21),EF21*86400*$N21/1000-EG$8))</f>
        <v>250</v>
      </c>
      <c r="EH21" s="3"/>
      <c r="EI21" s="4">
        <f t="shared" ref="EI21" si="616">IF(EH21="",250,IF(EH21*86400*$N21/1000-EI$8&gt;250-(SQRT($N21)/$N21*320+21),250-(SQRT($N21)/$N21*320+21),EH21*86400*$N21/1000-EI$8))</f>
        <v>250</v>
      </c>
      <c r="EJ21" s="3"/>
      <c r="EK21" s="4">
        <f t="shared" ref="EK21" si="617">IF(EJ21="",250,IF(EJ21*86400*$N21/1000-EK$8&gt;250-(SQRT($N21)/$N21*320+21),250-(SQRT($N21)/$N21*320+21),EJ21*86400*$N21/1000-EK$8))</f>
        <v>250</v>
      </c>
      <c r="EL21" s="3"/>
      <c r="EM21" s="4">
        <f t="shared" ref="EM21" si="618">IF(EL21="",250,IF(EL21*86400*$N21/1000-EM$8&gt;250-(SQRT($N21)/$N21*320+21),250-(SQRT($N21)/$N21*320+21),EL21*86400*$N21/1000-EM$8))</f>
        <v>250</v>
      </c>
      <c r="EN21" s="3"/>
      <c r="EO21" s="75">
        <f t="shared" ref="EO21" si="619">IF(EN21="",250,IF(EN21*86400*$N21/1000-EO$8&gt;250-(SQRT($N21)/$N21*320+21),250-(SQRT($N21)/$N21*320+21),EN21*86400*$N21/1000-EO$8))</f>
        <v>250</v>
      </c>
    </row>
    <row r="22" spans="2:145" s="48" customFormat="1">
      <c r="B22" s="100" t="s">
        <v>68</v>
      </c>
      <c r="C22" s="94">
        <v>42923</v>
      </c>
      <c r="D22" s="102" t="s">
        <v>56</v>
      </c>
      <c r="E22" s="102" t="s">
        <v>32</v>
      </c>
      <c r="F22" s="96">
        <v>565</v>
      </c>
      <c r="G22" s="96">
        <v>9850</v>
      </c>
      <c r="H22" s="146">
        <v>0.1</v>
      </c>
      <c r="I22" s="96" t="s">
        <v>83</v>
      </c>
      <c r="J22" s="96">
        <v>44</v>
      </c>
      <c r="K22" s="87">
        <f t="shared" si="219"/>
        <v>117.43362831858407</v>
      </c>
      <c r="L22" s="83">
        <f t="shared" si="65"/>
        <v>76.905270374999986</v>
      </c>
      <c r="M22" s="84">
        <f t="shared" si="66"/>
        <v>40.528357943584084</v>
      </c>
      <c r="N22" s="150">
        <f t="shared" si="67"/>
        <v>36.475522149225675</v>
      </c>
      <c r="O22" s="85">
        <f t="shared" si="0"/>
        <v>5</v>
      </c>
      <c r="P22" s="3">
        <v>6.083333333333333E-2</v>
      </c>
      <c r="Q22" s="4">
        <f t="shared" si="68"/>
        <v>119.71534441633017</v>
      </c>
      <c r="R22" s="3">
        <v>6.0196759259259262E-2</v>
      </c>
      <c r="S22" s="4">
        <f t="shared" ref="S22" si="620">IF(R22="",250,IF(R22*86400*$N22/1000-S$8&gt;250-(SQRT($N22)/$N22*320+21),250-(SQRT($N22)/$N22*320+21),R22*86400*$N22/1000-S$8))</f>
        <v>126.70919069812271</v>
      </c>
      <c r="T22" s="3">
        <v>5.844907407407407E-2</v>
      </c>
      <c r="U22" s="4">
        <f t="shared" ref="U22" si="621">IF(T22="",250,IF(T22*86400*$N22/1000-U$8&gt;250-(SQRT($N22)/$N22*320+21),250-(SQRT($N22)/$N22*320+21),T22*86400*$N22/1000-U$8))</f>
        <v>136.70138685358964</v>
      </c>
      <c r="V22" s="3"/>
      <c r="W22" s="4">
        <f t="shared" ref="W22" si="622">IF(V22="",250,IF(V22*86400*$N22/1000-W$8&gt;250-(SQRT($N22)/$N22*320+21),250-(SQRT($N22)/$N22*320+21),V22*86400*$N22/1000-W$8))</f>
        <v>250</v>
      </c>
      <c r="X22" s="3">
        <v>6.5034722222222216E-2</v>
      </c>
      <c r="Y22" s="4">
        <f t="shared" si="4"/>
        <v>151.95595895649902</v>
      </c>
      <c r="Z22" s="3"/>
      <c r="AA22" s="4">
        <f t="shared" si="5"/>
        <v>250</v>
      </c>
      <c r="AB22" s="3"/>
      <c r="AC22" s="4">
        <f t="shared" si="6"/>
        <v>250</v>
      </c>
      <c r="AD22" s="3"/>
      <c r="AE22" s="4">
        <f t="shared" si="7"/>
        <v>250</v>
      </c>
      <c r="AF22" s="3"/>
      <c r="AG22" s="4">
        <f t="shared" si="8"/>
        <v>250</v>
      </c>
      <c r="AH22" s="3">
        <v>6.174768518518519E-2</v>
      </c>
      <c r="AI22" s="4">
        <f t="shared" si="9"/>
        <v>130.59691066611899</v>
      </c>
      <c r="AJ22" s="3"/>
      <c r="AK22" s="4">
        <f t="shared" si="10"/>
        <v>250</v>
      </c>
      <c r="AL22" s="3"/>
      <c r="AM22" s="4">
        <f t="shared" ref="AM22" si="623">IF(AL22="",250,IF(AL22*86400*$N22/1000-AM$8&gt;250-(SQRT($N22)/$N22*320+21),250-(SQRT($N22)/$N22*320+21),AL22*86400*$N22/1000-AM$8))</f>
        <v>250</v>
      </c>
      <c r="AN22" s="3"/>
      <c r="AO22" s="4">
        <f t="shared" si="12"/>
        <v>250</v>
      </c>
      <c r="AP22" s="3"/>
      <c r="AQ22" s="4">
        <f t="shared" ref="AQ22" si="624">IF(AP22="",250,IF(AP22*86400*$N22/1000-AQ$8&gt;250-(SQRT($N22)/$N22*320+21),250-(SQRT($N22)/$N22*320+21),AP22*86400*$N22/1000-AQ$8))</f>
        <v>250</v>
      </c>
      <c r="AR22" s="3"/>
      <c r="AS22" s="4">
        <f t="shared" si="14"/>
        <v>250</v>
      </c>
      <c r="AT22" s="3"/>
      <c r="AU22" s="4">
        <f t="shared" si="15"/>
        <v>250</v>
      </c>
      <c r="AV22" s="3"/>
      <c r="AW22" s="4">
        <f t="shared" si="16"/>
        <v>250</v>
      </c>
      <c r="AX22" s="3"/>
      <c r="AY22" s="4">
        <f t="shared" si="17"/>
        <v>250</v>
      </c>
      <c r="AZ22" s="3"/>
      <c r="BA22" s="4">
        <f t="shared" si="18"/>
        <v>250</v>
      </c>
      <c r="BB22" s="3"/>
      <c r="BC22" s="4">
        <f t="shared" si="19"/>
        <v>250</v>
      </c>
      <c r="BD22" s="3"/>
      <c r="BE22" s="4">
        <f t="shared" ref="BE22" si="625">IF(BD22="",250,IF(BD22*86400*$N22/1000-BE$8&gt;250-(SQRT($N22)/$N22*320+21),250-(SQRT($N22)/$N22*320+21),BD22*86400*$N22/1000-BE$8))</f>
        <v>250</v>
      </c>
      <c r="BF22" s="3"/>
      <c r="BG22" s="4">
        <f t="shared" ref="BG22" si="626">IF(BF22="",250,IF(BF22*86400*$N22/1000-BG$8&gt;250-(SQRT($N22)/$N22*320+21),250-(SQRT($N22)/$N22*320+21),BF22*86400*$N22/1000-BG$8))</f>
        <v>250</v>
      </c>
      <c r="BH22" s="3"/>
      <c r="BI22" s="4">
        <f t="shared" ref="BI22" si="627">IF(BH22="",250,IF(BH22*86400*$N22/1000-BI$8&gt;250-(SQRT($N22)/$N22*320+21),250-(SQRT($N22)/$N22*320+21),BH22*86400*$N22/1000-BI$8))</f>
        <v>250</v>
      </c>
      <c r="BJ22" s="3"/>
      <c r="BK22" s="4">
        <f t="shared" ref="BK22" si="628">IF(BJ22="",250,IF(BJ22*86400*$N22/1000-BK$8&gt;250-(SQRT($N22)/$N22*320+21),250-(SQRT($N22)/$N22*320+21),BJ22*86400*$N22/1000-BK$8))</f>
        <v>250</v>
      </c>
      <c r="BL22" s="3"/>
      <c r="BM22" s="4">
        <f t="shared" ref="BM22" si="629">IF(BL22="",250,IF(BL22*86400*$N22/1000-BM$8&gt;250-(SQRT($N22)/$N22*320+21),250-(SQRT($N22)/$N22*320+21),BL22*86400*$N22/1000-BM$8))</f>
        <v>250</v>
      </c>
      <c r="BN22" s="3"/>
      <c r="BO22" s="4">
        <f t="shared" ref="BO22" si="630">IF(BN22="",250,IF(BN22*86400*$N22/1000-BO$8&gt;250-(SQRT($N22)/$N22*320+21),250-(SQRT($N22)/$N22*320+21),BN22*86400*$N22/1000-BO$8))</f>
        <v>250</v>
      </c>
      <c r="BP22" s="3"/>
      <c r="BQ22" s="4">
        <f t="shared" ref="BQ22" si="631">IF(BP22="",250,IF(BP22*86400*$N22/1000-BQ$8&gt;250-(SQRT($N22)/$N22*320+21),250-(SQRT($N22)/$N22*320+21),BP22*86400*$N22/1000-BQ$8))</f>
        <v>250</v>
      </c>
      <c r="BR22" s="3"/>
      <c r="BS22" s="4">
        <f t="shared" ref="BS22" si="632">IF(BR22="",250,IF(BR22*86400*$N22/1000-BS$8&gt;250-(SQRT($N22)/$N22*320+21),250-(SQRT($N22)/$N22*320+21),BR22*86400*$N22/1000-BS$8))</f>
        <v>250</v>
      </c>
      <c r="BT22" s="3"/>
      <c r="BU22" s="4">
        <f t="shared" ref="BU22" si="633">IF(BT22="",250,IF(BT22*86400*$N22/1000-BU$8&gt;250-(SQRT($N22)/$N22*320+21),250-(SQRT($N22)/$N22*320+21),BT22*86400*$N22/1000-BU$8))</f>
        <v>250</v>
      </c>
      <c r="BV22" s="3"/>
      <c r="BW22" s="4">
        <f t="shared" ref="BW22" si="634">IF(BV22="",250,IF(BV22*86400*$N22/1000-BW$8&gt;250-(SQRT($N22)/$N22*320+21),250-(SQRT($N22)/$N22*320+21),BV22*86400*$N22/1000-BW$8))</f>
        <v>250</v>
      </c>
      <c r="BX22" s="3"/>
      <c r="BY22" s="4">
        <f t="shared" ref="BY22" si="635">IF(BX22="",250,IF(BX22*86400*$N22/1000-BY$8&gt;250-(SQRT($N22)/$N22*320+21),250-(SQRT($N22)/$N22*320+21),BX22*86400*$N22/1000-BY$8))</f>
        <v>250</v>
      </c>
      <c r="BZ22" s="3"/>
      <c r="CA22" s="4">
        <f t="shared" ref="CA22" si="636">IF(BZ22="",250,IF(BZ22*86400*$N22/1000-CA$8&gt;250-(SQRT($N22)/$N22*320+21),250-(SQRT($N22)/$N22*320+21),BZ22*86400*$N22/1000-CA$8))</f>
        <v>250</v>
      </c>
      <c r="CB22" s="3"/>
      <c r="CC22" s="4">
        <f t="shared" ref="CC22" si="637">IF(CB22="",250,IF(CB22*86400*$N22/1000-CC$8&gt;250-(SQRT($N22)/$N22*320+21),250-(SQRT($N22)/$N22*320+21),CB22*86400*$N22/1000-CC$8))</f>
        <v>250</v>
      </c>
      <c r="CD22" s="3"/>
      <c r="CE22" s="4">
        <f t="shared" ref="CE22" si="638">IF(CD22="",250,IF(CD22*86400*$N22/1000-CE$8&gt;250-(SQRT($N22)/$N22*320+21),250-(SQRT($N22)/$N22*320+21),CD22*86400*$N22/1000-CE$8))</f>
        <v>250</v>
      </c>
      <c r="CF22" s="3"/>
      <c r="CG22" s="4">
        <f t="shared" ref="CG22" si="639">IF(CF22="",250,IF(CF22*86400*$N22/1000-CG$8&gt;250-(SQRT($N22)/$N22*320+21),250-(SQRT($N22)/$N22*320+21),CF22*86400*$N22/1000-CG$8))</f>
        <v>250</v>
      </c>
      <c r="CH22" s="3"/>
      <c r="CI22" s="4">
        <f t="shared" ref="CI22" si="640">IF(CH22="",250,IF(CH22*86400*$N22/1000-CI$8&gt;250-(SQRT($N22)/$N22*320+21),250-(SQRT($N22)/$N22*320+21),CH22*86400*$N22/1000-CI$8))</f>
        <v>250</v>
      </c>
      <c r="CJ22" s="3"/>
      <c r="CK22" s="4">
        <f t="shared" ref="CK22" si="641">IF(CJ22="",250,IF(CJ22*86400*$N22/1000-CK$8&gt;250-(SQRT($N22)/$N22*320+21),250-(SQRT($N22)/$N22*320+21),CJ22*86400*$N22/1000-CK$8))</f>
        <v>250</v>
      </c>
      <c r="CL22" s="3"/>
      <c r="CM22" s="4">
        <f t="shared" ref="CM22" si="642">IF(CL22="",250,IF(CL22*86400*$N22/1000-CM$8&gt;250-(SQRT($N22)/$N22*320+21),250-(SQRT($N22)/$N22*320+21),CL22*86400*$N22/1000-CM$8))</f>
        <v>250</v>
      </c>
      <c r="CN22" s="3"/>
      <c r="CO22" s="4">
        <f t="shared" ref="CO22" si="643">IF(CN22="",250,IF(CN22*86400*$N22/1000-CO$8&gt;250-(SQRT($N22)/$N22*320+21),250-(SQRT($N22)/$N22*320+21),CN22*86400*$N22/1000-CO$8))</f>
        <v>250</v>
      </c>
      <c r="CP22" s="3"/>
      <c r="CQ22" s="4">
        <f t="shared" ref="CQ22" si="644">IF(CP22="",250,IF(CP22*86400*$N22/1000-CQ$8&gt;250-(SQRT($N22)/$N22*320+21),250-(SQRT($N22)/$N22*320+21),CP22*86400*$N22/1000-CQ$8))</f>
        <v>250</v>
      </c>
      <c r="CR22" s="3"/>
      <c r="CS22" s="4">
        <f t="shared" ref="CS22" si="645">IF(CR22="",250,IF(CR22*86400*$N22/1000-CS$8&gt;250-(SQRT($N22)/$N22*320+21),250-(SQRT($N22)/$N22*320+21),CR22*86400*$N22/1000-CS$8))</f>
        <v>250</v>
      </c>
      <c r="CT22" s="3"/>
      <c r="CU22" s="4">
        <f t="shared" ref="CU22" si="646">IF(CT22="",250,IF(CT22*86400*$N22/1000-CU$8&gt;250-(SQRT($N22)/$N22*320+21),250-(SQRT($N22)/$N22*320+21),CT22*86400*$N22/1000-CU$8))</f>
        <v>250</v>
      </c>
      <c r="CV22" s="3"/>
      <c r="CW22" s="4">
        <f t="shared" ref="CW22" si="647">IF(CV22="",250,IF(CV22*86400*$N22/1000-CW$8&gt;250-(SQRT($N22)/$N22*320+21),250-(SQRT($N22)/$N22*320+21),CV22*86400*$N22/1000-CW$8))</f>
        <v>250</v>
      </c>
      <c r="CX22" s="3"/>
      <c r="CY22" s="4">
        <f t="shared" ref="CY22" si="648">IF(CX22="",250,IF(CX22*86400*$N22/1000-CY$8&gt;250-(SQRT($N22)/$N22*320+21),250-(SQRT($N22)/$N22*320+21),CX22*86400*$N22/1000-CY$8))</f>
        <v>250</v>
      </c>
      <c r="CZ22" s="3"/>
      <c r="DA22" s="4">
        <f t="shared" ref="DA22" si="649">IF(CZ22="",250,IF(CZ22*86400*$N22/1000-DA$8&gt;250-(SQRT($N22)/$N22*320+21),250-(SQRT($N22)/$N22*320+21),CZ22*86400*$N22/1000-DA$8))</f>
        <v>250</v>
      </c>
      <c r="DB22" s="3"/>
      <c r="DC22" s="4">
        <f t="shared" ref="DC22" si="650">IF(DB22="",250,IF(DB22*86400*$N22/1000-DC$8&gt;250-(SQRT($N22)/$N22*320+21),250-(SQRT($N22)/$N22*320+21),DB22*86400*$N22/1000-DC$8))</f>
        <v>250</v>
      </c>
      <c r="DD22" s="3"/>
      <c r="DE22" s="4">
        <f t="shared" ref="DE22" si="651">IF(DD22="",250,IF(DD22*86400*$N22/1000-DE$8&gt;250-(SQRT($N22)/$N22*320+21),250-(SQRT($N22)/$N22*320+21),DD22*86400*$N22/1000-DE$8))</f>
        <v>250</v>
      </c>
      <c r="DF22" s="3"/>
      <c r="DG22" s="4">
        <f t="shared" ref="DG22" si="652">IF(DF22="",250,IF(DF22*86400*$N22/1000-DG$8&gt;250-(SQRT($N22)/$N22*320+21),250-(SQRT($N22)/$N22*320+21),DF22*86400*$N22/1000-DG$8))</f>
        <v>250</v>
      </c>
      <c r="DH22" s="3"/>
      <c r="DI22" s="4">
        <f t="shared" ref="DI22" si="653">IF(DH22="",250,IF(DH22*86400*$N22/1000-DI$8&gt;250-(SQRT($N22)/$N22*320+21),250-(SQRT($N22)/$N22*320+21),DH22*86400*$N22/1000-DI$8))</f>
        <v>250</v>
      </c>
      <c r="DJ22" s="3"/>
      <c r="DK22" s="4">
        <f t="shared" ref="DK22" si="654">IF(DJ22="",250,IF(DJ22*86400*$N22/1000-DK$8&gt;250-(SQRT($N22)/$N22*320+21),250-(SQRT($N22)/$N22*320+21),DJ22*86400*$N22/1000-DK$8))</f>
        <v>250</v>
      </c>
      <c r="DL22" s="3"/>
      <c r="DM22" s="4">
        <f t="shared" ref="DM22" si="655">IF(DL22="",250,IF(DL22*86400*$N22/1000-DM$8&gt;250-(SQRT($N22)/$N22*320+21),250-(SQRT($N22)/$N22*320+21),DL22*86400*$N22/1000-DM$8))</f>
        <v>250</v>
      </c>
      <c r="DN22" s="3"/>
      <c r="DO22" s="4">
        <f t="shared" ref="DO22" si="656">IF(DN22="",250,IF(DN22*86400*$N22/1000-DO$8&gt;250-(SQRT($N22)/$N22*320+21),250-(SQRT($N22)/$N22*320+21),DN22*86400*$N22/1000-DO$8))</f>
        <v>250</v>
      </c>
      <c r="DP22" s="3"/>
      <c r="DQ22" s="4">
        <f t="shared" ref="DQ22" si="657">IF(DP22="",250,IF(DP22*86400*$N22/1000-DQ$8&gt;250-(SQRT($N22)/$N22*320+21),250-(SQRT($N22)/$N22*320+21),DP22*86400*$N22/1000-DQ$8))</f>
        <v>250</v>
      </c>
      <c r="DR22" s="3"/>
      <c r="DS22" s="4">
        <f t="shared" ref="DS22" si="658">IF(DR22="",250,IF(DR22*86400*$N22/1000-DS$8&gt;250-(SQRT($N22)/$N22*320+21),250-(SQRT($N22)/$N22*320+21),DR22*86400*$N22/1000-DS$8))</f>
        <v>250</v>
      </c>
      <c r="DT22" s="3"/>
      <c r="DU22" s="4">
        <f t="shared" ref="DU22" si="659">IF(DT22="",250,IF(DT22*86400*$N22/1000-DU$8&gt;250-(SQRT($N22)/$N22*320+21),250-(SQRT($N22)/$N22*320+21),DT22*86400*$N22/1000-DU$8))</f>
        <v>250</v>
      </c>
      <c r="DV22" s="3"/>
      <c r="DW22" s="4">
        <f t="shared" ref="DW22" si="660">IF(DV22="",250,IF(DV22*86400*$N22/1000-DW$8&gt;250-(SQRT($N22)/$N22*320+21),250-(SQRT($N22)/$N22*320+21),DV22*86400*$N22/1000-DW$8))</f>
        <v>250</v>
      </c>
      <c r="DX22" s="3"/>
      <c r="DY22" s="4">
        <f t="shared" ref="DY22" si="661">IF(DX22="",250,IF(DX22*86400*$N22/1000-DY$8&gt;250-(SQRT($N22)/$N22*320+21),250-(SQRT($N22)/$N22*320+21),DX22*86400*$N22/1000-DY$8))</f>
        <v>250</v>
      </c>
      <c r="DZ22" s="3"/>
      <c r="EA22" s="4">
        <f t="shared" ref="EA22" si="662">IF(DZ22="",250,IF(DZ22*86400*$N22/1000-EA$8&gt;250-(SQRT($N22)/$N22*320+21),250-(SQRT($N22)/$N22*320+21),DZ22*86400*$N22/1000-EA$8))</f>
        <v>250</v>
      </c>
      <c r="EB22" s="3"/>
      <c r="EC22" s="4">
        <f t="shared" ref="EC22" si="663">IF(EB22="",250,IF(EB22*86400*$N22/1000-EC$8&gt;250-(SQRT($N22)/$N22*320+21),250-(SQRT($N22)/$N22*320+21),EB22*86400*$N22/1000-EC$8))</f>
        <v>250</v>
      </c>
      <c r="ED22" s="3"/>
      <c r="EE22" s="4">
        <f t="shared" ref="EE22" si="664">IF(ED22="",250,IF(ED22*86400*$N22/1000-EE$8&gt;250-(SQRT($N22)/$N22*320+21),250-(SQRT($N22)/$N22*320+21),ED22*86400*$N22/1000-EE$8))</f>
        <v>250</v>
      </c>
      <c r="EF22" s="3"/>
      <c r="EG22" s="4">
        <f t="shared" ref="EG22" si="665">IF(EF22="",250,IF(EF22*86400*$N22/1000-EG$8&gt;250-(SQRT($N22)/$N22*320+21),250-(SQRT($N22)/$N22*320+21),EF22*86400*$N22/1000-EG$8))</f>
        <v>250</v>
      </c>
      <c r="EH22" s="3"/>
      <c r="EI22" s="4">
        <f t="shared" ref="EI22" si="666">IF(EH22="",250,IF(EH22*86400*$N22/1000-EI$8&gt;250-(SQRT($N22)/$N22*320+21),250-(SQRT($N22)/$N22*320+21),EH22*86400*$N22/1000-EI$8))</f>
        <v>250</v>
      </c>
      <c r="EJ22" s="3"/>
      <c r="EK22" s="4">
        <f t="shared" ref="EK22" si="667">IF(EJ22="",250,IF(EJ22*86400*$N22/1000-EK$8&gt;250-(SQRT($N22)/$N22*320+21),250-(SQRT($N22)/$N22*320+21),EJ22*86400*$N22/1000-EK$8))</f>
        <v>250</v>
      </c>
      <c r="EL22" s="3"/>
      <c r="EM22" s="4">
        <f t="shared" ref="EM22" si="668">IF(EL22="",250,IF(EL22*86400*$N22/1000-EM$8&gt;250-(SQRT($N22)/$N22*320+21),250-(SQRT($N22)/$N22*320+21),EL22*86400*$N22/1000-EM$8))</f>
        <v>250</v>
      </c>
      <c r="EN22" s="3"/>
      <c r="EO22" s="75">
        <f t="shared" ref="EO22" si="669">IF(EN22="",250,IF(EN22*86400*$N22/1000-EO$8&gt;250-(SQRT($N22)/$N22*320+21),250-(SQRT($N22)/$N22*320+21),EN22*86400*$N22/1000-EO$8))</f>
        <v>250</v>
      </c>
    </row>
    <row r="23" spans="2:145" s="48" customFormat="1">
      <c r="B23" s="100" t="s">
        <v>26</v>
      </c>
      <c r="C23" s="94">
        <v>42927</v>
      </c>
      <c r="D23" s="94" t="s">
        <v>52</v>
      </c>
      <c r="E23" s="101" t="s">
        <v>31</v>
      </c>
      <c r="F23" s="95">
        <v>290</v>
      </c>
      <c r="G23" s="95">
        <v>9550</v>
      </c>
      <c r="H23" s="146">
        <v>-0.05</v>
      </c>
      <c r="I23" s="95" t="s">
        <v>95</v>
      </c>
      <c r="J23" s="86">
        <v>31</v>
      </c>
      <c r="K23" s="87">
        <f t="shared" si="219"/>
        <v>132.93103448275861</v>
      </c>
      <c r="L23" s="83">
        <f t="shared" si="65"/>
        <v>74.62555012499999</v>
      </c>
      <c r="M23" s="84">
        <f t="shared" si="66"/>
        <v>58.305484357758615</v>
      </c>
      <c r="N23" s="150">
        <f t="shared" si="67"/>
        <v>61.220758575646549</v>
      </c>
      <c r="O23" s="85">
        <f t="shared" si="0"/>
        <v>7</v>
      </c>
      <c r="P23" s="3">
        <v>4.0787037037037038E-2</v>
      </c>
      <c r="Q23" s="4">
        <f t="shared" si="68"/>
        <v>143.74195322057844</v>
      </c>
      <c r="R23" s="3"/>
      <c r="S23" s="4">
        <f t="shared" ref="S23" si="670">IF(R23="",250,IF(R23*86400*$N23/1000-S$8&gt;250-(SQRT($N23)/$N23*320+21),250-(SQRT($N23)/$N23*320+21),R23*86400*$N23/1000-S$8))</f>
        <v>250</v>
      </c>
      <c r="T23" s="3">
        <v>3.4143518518518517E-2</v>
      </c>
      <c r="U23" s="4">
        <f t="shared" ref="U23" si="671">IF(T23="",250,IF(T23*86400*$N23/1000-U$8&gt;250-(SQRT($N23)/$N23*320+21),250-(SQRT($N23)/$N23*320+21),T23*86400*$N23/1000-U$8))</f>
        <v>133.10123779815731</v>
      </c>
      <c r="V23" s="3">
        <v>4.6550925925925919E-2</v>
      </c>
      <c r="W23" s="4">
        <f t="shared" ref="W23" si="672">IF(V23="",250,IF(V23*86400*$N23/1000-W$8&gt;250-(SQRT($N23)/$N23*320+21),250-(SQRT($N23)/$N23*320+21),V23*86400*$N23/1000-W$8))</f>
        <v>131.22989099125041</v>
      </c>
      <c r="X23" s="3"/>
      <c r="Y23" s="4">
        <f t="shared" si="4"/>
        <v>250</v>
      </c>
      <c r="Z23" s="3"/>
      <c r="AA23" s="4">
        <f t="shared" si="5"/>
        <v>250</v>
      </c>
      <c r="AB23" s="3"/>
      <c r="AC23" s="4">
        <f t="shared" si="6"/>
        <v>250</v>
      </c>
      <c r="AD23" s="3"/>
      <c r="AE23" s="4">
        <f t="shared" si="7"/>
        <v>250</v>
      </c>
      <c r="AF23" s="3"/>
      <c r="AG23" s="4">
        <f t="shared" si="8"/>
        <v>250</v>
      </c>
      <c r="AH23" s="3">
        <v>3.7604166666666668E-2</v>
      </c>
      <c r="AI23" s="4">
        <f t="shared" si="9"/>
        <v>134.90624461227566</v>
      </c>
      <c r="AJ23" s="3">
        <v>3.5902777777777777E-2</v>
      </c>
      <c r="AK23" s="4">
        <f t="shared" si="10"/>
        <v>132.90679310165558</v>
      </c>
      <c r="AL23" s="3">
        <v>4.4953703703703697E-2</v>
      </c>
      <c r="AM23" s="4">
        <f t="shared" ref="AM23" si="673">IF(AL23="",250,IF(AL23*86400*$N23/1000-AM$8&gt;250-(SQRT($N23)/$N23*320+21),250-(SQRT($N23)/$N23*320+21),AL23*86400*$N23/1000-AM$8))</f>
        <v>124.78142630781116</v>
      </c>
      <c r="AN23" s="3"/>
      <c r="AO23" s="4">
        <f t="shared" si="12"/>
        <v>250</v>
      </c>
      <c r="AP23" s="3"/>
      <c r="AQ23" s="4">
        <f t="shared" ref="AQ23" si="674">IF(AP23="",250,IF(AP23*86400*$N23/1000-AQ$8&gt;250-(SQRT($N23)/$N23*320+21),250-(SQRT($N23)/$N23*320+21),AP23*86400*$N23/1000-AQ$8))</f>
        <v>250</v>
      </c>
      <c r="AR23" s="3"/>
      <c r="AS23" s="4">
        <f t="shared" si="14"/>
        <v>250</v>
      </c>
      <c r="AT23" s="3">
        <v>3.5196759259259254E-2</v>
      </c>
      <c r="AU23" s="4">
        <f t="shared" si="15"/>
        <v>126.17232682854112</v>
      </c>
      <c r="AV23" s="3"/>
      <c r="AW23" s="4">
        <f t="shared" si="16"/>
        <v>250</v>
      </c>
      <c r="AX23" s="3"/>
      <c r="AY23" s="4">
        <f t="shared" si="17"/>
        <v>250</v>
      </c>
      <c r="AZ23" s="3"/>
      <c r="BA23" s="4">
        <f t="shared" si="18"/>
        <v>250</v>
      </c>
      <c r="BB23" s="3"/>
      <c r="BC23" s="4">
        <f t="shared" si="19"/>
        <v>250</v>
      </c>
      <c r="BD23" s="3"/>
      <c r="BE23" s="4">
        <f t="shared" ref="BE23" si="675">IF(BD23="",250,IF(BD23*86400*$N23/1000-BE$8&gt;250-(SQRT($N23)/$N23*320+21),250-(SQRT($N23)/$N23*320+21),BD23*86400*$N23/1000-BE$8))</f>
        <v>250</v>
      </c>
      <c r="BF23" s="3"/>
      <c r="BG23" s="4">
        <f t="shared" ref="BG23" si="676">IF(BF23="",250,IF(BF23*86400*$N23/1000-BG$8&gt;250-(SQRT($N23)/$N23*320+21),250-(SQRT($N23)/$N23*320+21),BF23*86400*$N23/1000-BG$8))</f>
        <v>250</v>
      </c>
      <c r="BH23" s="3"/>
      <c r="BI23" s="4">
        <f t="shared" ref="BI23" si="677">IF(BH23="",250,IF(BH23*86400*$N23/1000-BI$8&gt;250-(SQRT($N23)/$N23*320+21),250-(SQRT($N23)/$N23*320+21),BH23*86400*$N23/1000-BI$8))</f>
        <v>250</v>
      </c>
      <c r="BJ23" s="3"/>
      <c r="BK23" s="4">
        <f t="shared" ref="BK23" si="678">IF(BJ23="",250,IF(BJ23*86400*$N23/1000-BK$8&gt;250-(SQRT($N23)/$N23*320+21),250-(SQRT($N23)/$N23*320+21),BJ23*86400*$N23/1000-BK$8))</f>
        <v>250</v>
      </c>
      <c r="BL23" s="3"/>
      <c r="BM23" s="4">
        <f t="shared" ref="BM23" si="679">IF(BL23="",250,IF(BL23*86400*$N23/1000-BM$8&gt;250-(SQRT($N23)/$N23*320+21),250-(SQRT($N23)/$N23*320+21),BL23*86400*$N23/1000-BM$8))</f>
        <v>250</v>
      </c>
      <c r="BN23" s="3"/>
      <c r="BO23" s="4">
        <f t="shared" ref="BO23" si="680">IF(BN23="",250,IF(BN23*86400*$N23/1000-BO$8&gt;250-(SQRT($N23)/$N23*320+21),250-(SQRT($N23)/$N23*320+21),BN23*86400*$N23/1000-BO$8))</f>
        <v>250</v>
      </c>
      <c r="BP23" s="3"/>
      <c r="BQ23" s="4">
        <f t="shared" ref="BQ23" si="681">IF(BP23="",250,IF(BP23*86400*$N23/1000-BQ$8&gt;250-(SQRT($N23)/$N23*320+21),250-(SQRT($N23)/$N23*320+21),BP23*86400*$N23/1000-BQ$8))</f>
        <v>250</v>
      </c>
      <c r="BR23" s="3"/>
      <c r="BS23" s="4">
        <f t="shared" ref="BS23" si="682">IF(BR23="",250,IF(BR23*86400*$N23/1000-BS$8&gt;250-(SQRT($N23)/$N23*320+21),250-(SQRT($N23)/$N23*320+21),BR23*86400*$N23/1000-BS$8))</f>
        <v>250</v>
      </c>
      <c r="BT23" s="3"/>
      <c r="BU23" s="4">
        <f t="shared" ref="BU23" si="683">IF(BT23="",250,IF(BT23*86400*$N23/1000-BU$8&gt;250-(SQRT($N23)/$N23*320+21),250-(SQRT($N23)/$N23*320+21),BT23*86400*$N23/1000-BU$8))</f>
        <v>250</v>
      </c>
      <c r="BV23" s="3"/>
      <c r="BW23" s="4">
        <f t="shared" ref="BW23" si="684">IF(BV23="",250,IF(BV23*86400*$N23/1000-BW$8&gt;250-(SQRT($N23)/$N23*320+21),250-(SQRT($N23)/$N23*320+21),BV23*86400*$N23/1000-BW$8))</f>
        <v>250</v>
      </c>
      <c r="BX23" s="3"/>
      <c r="BY23" s="4">
        <f t="shared" ref="BY23" si="685">IF(BX23="",250,IF(BX23*86400*$N23/1000-BY$8&gt;250-(SQRT($N23)/$N23*320+21),250-(SQRT($N23)/$N23*320+21),BX23*86400*$N23/1000-BY$8))</f>
        <v>250</v>
      </c>
      <c r="BZ23" s="3"/>
      <c r="CA23" s="4">
        <f t="shared" ref="CA23" si="686">IF(BZ23="",250,IF(BZ23*86400*$N23/1000-CA$8&gt;250-(SQRT($N23)/$N23*320+21),250-(SQRT($N23)/$N23*320+21),BZ23*86400*$N23/1000-CA$8))</f>
        <v>250</v>
      </c>
      <c r="CB23" s="3"/>
      <c r="CC23" s="4">
        <f t="shared" ref="CC23" si="687">IF(CB23="",250,IF(CB23*86400*$N23/1000-CC$8&gt;250-(SQRT($N23)/$N23*320+21),250-(SQRT($N23)/$N23*320+21),CB23*86400*$N23/1000-CC$8))</f>
        <v>250</v>
      </c>
      <c r="CD23" s="3"/>
      <c r="CE23" s="4">
        <f t="shared" ref="CE23" si="688">IF(CD23="",250,IF(CD23*86400*$N23/1000-CE$8&gt;250-(SQRT($N23)/$N23*320+21),250-(SQRT($N23)/$N23*320+21),CD23*86400*$N23/1000-CE$8))</f>
        <v>250</v>
      </c>
      <c r="CF23" s="3"/>
      <c r="CG23" s="4">
        <f t="shared" ref="CG23" si="689">IF(CF23="",250,IF(CF23*86400*$N23/1000-CG$8&gt;250-(SQRT($N23)/$N23*320+21),250-(SQRT($N23)/$N23*320+21),CF23*86400*$N23/1000-CG$8))</f>
        <v>250</v>
      </c>
      <c r="CH23" s="3"/>
      <c r="CI23" s="4">
        <f t="shared" ref="CI23" si="690">IF(CH23="",250,IF(CH23*86400*$N23/1000-CI$8&gt;250-(SQRT($N23)/$N23*320+21),250-(SQRT($N23)/$N23*320+21),CH23*86400*$N23/1000-CI$8))</f>
        <v>250</v>
      </c>
      <c r="CJ23" s="3"/>
      <c r="CK23" s="4">
        <f t="shared" ref="CK23" si="691">IF(CJ23="",250,IF(CJ23*86400*$N23/1000-CK$8&gt;250-(SQRT($N23)/$N23*320+21),250-(SQRT($N23)/$N23*320+21),CJ23*86400*$N23/1000-CK$8))</f>
        <v>250</v>
      </c>
      <c r="CL23" s="3"/>
      <c r="CM23" s="4">
        <f t="shared" ref="CM23" si="692">IF(CL23="",250,IF(CL23*86400*$N23/1000-CM$8&gt;250-(SQRT($N23)/$N23*320+21),250-(SQRT($N23)/$N23*320+21),CL23*86400*$N23/1000-CM$8))</f>
        <v>250</v>
      </c>
      <c r="CN23" s="3"/>
      <c r="CO23" s="4">
        <f t="shared" ref="CO23" si="693">IF(CN23="",250,IF(CN23*86400*$N23/1000-CO$8&gt;250-(SQRT($N23)/$N23*320+21),250-(SQRT($N23)/$N23*320+21),CN23*86400*$N23/1000-CO$8))</f>
        <v>250</v>
      </c>
      <c r="CP23" s="3"/>
      <c r="CQ23" s="4">
        <f t="shared" ref="CQ23" si="694">IF(CP23="",250,IF(CP23*86400*$N23/1000-CQ$8&gt;250-(SQRT($N23)/$N23*320+21),250-(SQRT($N23)/$N23*320+21),CP23*86400*$N23/1000-CQ$8))</f>
        <v>250</v>
      </c>
      <c r="CR23" s="3"/>
      <c r="CS23" s="4">
        <f t="shared" ref="CS23" si="695">IF(CR23="",250,IF(CR23*86400*$N23/1000-CS$8&gt;250-(SQRT($N23)/$N23*320+21),250-(SQRT($N23)/$N23*320+21),CR23*86400*$N23/1000-CS$8))</f>
        <v>250</v>
      </c>
      <c r="CT23" s="3"/>
      <c r="CU23" s="4">
        <f t="shared" ref="CU23" si="696">IF(CT23="",250,IF(CT23*86400*$N23/1000-CU$8&gt;250-(SQRT($N23)/$N23*320+21),250-(SQRT($N23)/$N23*320+21),CT23*86400*$N23/1000-CU$8))</f>
        <v>250</v>
      </c>
      <c r="CV23" s="3"/>
      <c r="CW23" s="4">
        <f t="shared" ref="CW23" si="697">IF(CV23="",250,IF(CV23*86400*$N23/1000-CW$8&gt;250-(SQRT($N23)/$N23*320+21),250-(SQRT($N23)/$N23*320+21),CV23*86400*$N23/1000-CW$8))</f>
        <v>250</v>
      </c>
      <c r="CX23" s="3"/>
      <c r="CY23" s="4">
        <f t="shared" ref="CY23" si="698">IF(CX23="",250,IF(CX23*86400*$N23/1000-CY$8&gt;250-(SQRT($N23)/$N23*320+21),250-(SQRT($N23)/$N23*320+21),CX23*86400*$N23/1000-CY$8))</f>
        <v>250</v>
      </c>
      <c r="CZ23" s="3"/>
      <c r="DA23" s="4">
        <f t="shared" ref="DA23" si="699">IF(CZ23="",250,IF(CZ23*86400*$N23/1000-DA$8&gt;250-(SQRT($N23)/$N23*320+21),250-(SQRT($N23)/$N23*320+21),CZ23*86400*$N23/1000-DA$8))</f>
        <v>250</v>
      </c>
      <c r="DB23" s="3"/>
      <c r="DC23" s="4">
        <f t="shared" ref="DC23" si="700">IF(DB23="",250,IF(DB23*86400*$N23/1000-DC$8&gt;250-(SQRT($N23)/$N23*320+21),250-(SQRT($N23)/$N23*320+21),DB23*86400*$N23/1000-DC$8))</f>
        <v>250</v>
      </c>
      <c r="DD23" s="3"/>
      <c r="DE23" s="4">
        <f t="shared" ref="DE23" si="701">IF(DD23="",250,IF(DD23*86400*$N23/1000-DE$8&gt;250-(SQRT($N23)/$N23*320+21),250-(SQRT($N23)/$N23*320+21),DD23*86400*$N23/1000-DE$8))</f>
        <v>250</v>
      </c>
      <c r="DF23" s="3"/>
      <c r="DG23" s="4">
        <f t="shared" ref="DG23" si="702">IF(DF23="",250,IF(DF23*86400*$N23/1000-DG$8&gt;250-(SQRT($N23)/$N23*320+21),250-(SQRT($N23)/$N23*320+21),DF23*86400*$N23/1000-DG$8))</f>
        <v>250</v>
      </c>
      <c r="DH23" s="3"/>
      <c r="DI23" s="4">
        <f t="shared" ref="DI23" si="703">IF(DH23="",250,IF(DH23*86400*$N23/1000-DI$8&gt;250-(SQRT($N23)/$N23*320+21),250-(SQRT($N23)/$N23*320+21),DH23*86400*$N23/1000-DI$8))</f>
        <v>250</v>
      </c>
      <c r="DJ23" s="3"/>
      <c r="DK23" s="4">
        <f t="shared" ref="DK23" si="704">IF(DJ23="",250,IF(DJ23*86400*$N23/1000-DK$8&gt;250-(SQRT($N23)/$N23*320+21),250-(SQRT($N23)/$N23*320+21),DJ23*86400*$N23/1000-DK$8))</f>
        <v>250</v>
      </c>
      <c r="DL23" s="3"/>
      <c r="DM23" s="4">
        <f t="shared" ref="DM23" si="705">IF(DL23="",250,IF(DL23*86400*$N23/1000-DM$8&gt;250-(SQRT($N23)/$N23*320+21),250-(SQRT($N23)/$N23*320+21),DL23*86400*$N23/1000-DM$8))</f>
        <v>250</v>
      </c>
      <c r="DN23" s="3"/>
      <c r="DO23" s="4">
        <f t="shared" ref="DO23" si="706">IF(DN23="",250,IF(DN23*86400*$N23/1000-DO$8&gt;250-(SQRT($N23)/$N23*320+21),250-(SQRT($N23)/$N23*320+21),DN23*86400*$N23/1000-DO$8))</f>
        <v>250</v>
      </c>
      <c r="DP23" s="3"/>
      <c r="DQ23" s="4">
        <f t="shared" ref="DQ23" si="707">IF(DP23="",250,IF(DP23*86400*$N23/1000-DQ$8&gt;250-(SQRT($N23)/$N23*320+21),250-(SQRT($N23)/$N23*320+21),DP23*86400*$N23/1000-DQ$8))</f>
        <v>250</v>
      </c>
      <c r="DR23" s="3"/>
      <c r="DS23" s="4">
        <f t="shared" ref="DS23" si="708">IF(DR23="",250,IF(DR23*86400*$N23/1000-DS$8&gt;250-(SQRT($N23)/$N23*320+21),250-(SQRT($N23)/$N23*320+21),DR23*86400*$N23/1000-DS$8))</f>
        <v>250</v>
      </c>
      <c r="DT23" s="3"/>
      <c r="DU23" s="4">
        <f t="shared" ref="DU23" si="709">IF(DT23="",250,IF(DT23*86400*$N23/1000-DU$8&gt;250-(SQRT($N23)/$N23*320+21),250-(SQRT($N23)/$N23*320+21),DT23*86400*$N23/1000-DU$8))</f>
        <v>250</v>
      </c>
      <c r="DV23" s="3"/>
      <c r="DW23" s="4">
        <f t="shared" ref="DW23" si="710">IF(DV23="",250,IF(DV23*86400*$N23/1000-DW$8&gt;250-(SQRT($N23)/$N23*320+21),250-(SQRT($N23)/$N23*320+21),DV23*86400*$N23/1000-DW$8))</f>
        <v>250</v>
      </c>
      <c r="DX23" s="3"/>
      <c r="DY23" s="4">
        <f t="shared" ref="DY23" si="711">IF(DX23="",250,IF(DX23*86400*$N23/1000-DY$8&gt;250-(SQRT($N23)/$N23*320+21),250-(SQRT($N23)/$N23*320+21),DX23*86400*$N23/1000-DY$8))</f>
        <v>250</v>
      </c>
      <c r="DZ23" s="3"/>
      <c r="EA23" s="4">
        <f t="shared" ref="EA23" si="712">IF(DZ23="",250,IF(DZ23*86400*$N23/1000-EA$8&gt;250-(SQRT($N23)/$N23*320+21),250-(SQRT($N23)/$N23*320+21),DZ23*86400*$N23/1000-EA$8))</f>
        <v>250</v>
      </c>
      <c r="EB23" s="3"/>
      <c r="EC23" s="4">
        <f t="shared" ref="EC23" si="713">IF(EB23="",250,IF(EB23*86400*$N23/1000-EC$8&gt;250-(SQRT($N23)/$N23*320+21),250-(SQRT($N23)/$N23*320+21),EB23*86400*$N23/1000-EC$8))</f>
        <v>250</v>
      </c>
      <c r="ED23" s="3"/>
      <c r="EE23" s="4">
        <f t="shared" ref="EE23" si="714">IF(ED23="",250,IF(ED23*86400*$N23/1000-EE$8&gt;250-(SQRT($N23)/$N23*320+21),250-(SQRT($N23)/$N23*320+21),ED23*86400*$N23/1000-EE$8))</f>
        <v>250</v>
      </c>
      <c r="EF23" s="3"/>
      <c r="EG23" s="4">
        <f t="shared" ref="EG23" si="715">IF(EF23="",250,IF(EF23*86400*$N23/1000-EG$8&gt;250-(SQRT($N23)/$N23*320+21),250-(SQRT($N23)/$N23*320+21),EF23*86400*$N23/1000-EG$8))</f>
        <v>250</v>
      </c>
      <c r="EH23" s="3"/>
      <c r="EI23" s="4">
        <f t="shared" ref="EI23" si="716">IF(EH23="",250,IF(EH23*86400*$N23/1000-EI$8&gt;250-(SQRT($N23)/$N23*320+21),250-(SQRT($N23)/$N23*320+21),EH23*86400*$N23/1000-EI$8))</f>
        <v>250</v>
      </c>
      <c r="EJ23" s="3"/>
      <c r="EK23" s="4">
        <f t="shared" ref="EK23" si="717">IF(EJ23="",250,IF(EJ23*86400*$N23/1000-EK$8&gt;250-(SQRT($N23)/$N23*320+21),250-(SQRT($N23)/$N23*320+21),EJ23*86400*$N23/1000-EK$8))</f>
        <v>250</v>
      </c>
      <c r="EL23" s="3"/>
      <c r="EM23" s="4">
        <f t="shared" ref="EM23" si="718">IF(EL23="",250,IF(EL23*86400*$N23/1000-EM$8&gt;250-(SQRT($N23)/$N23*320+21),250-(SQRT($N23)/$N23*320+21),EL23*86400*$N23/1000-EM$8))</f>
        <v>250</v>
      </c>
      <c r="EN23" s="3"/>
      <c r="EO23" s="75">
        <f t="shared" ref="EO23" si="719">IF(EN23="",250,IF(EN23*86400*$N23/1000-EO$8&gt;250-(SQRT($N23)/$N23*320+21),250-(SQRT($N23)/$N23*320+21),EN23*86400*$N23/1000-EO$8))</f>
        <v>250</v>
      </c>
    </row>
    <row r="24" spans="2:145" s="48" customFormat="1">
      <c r="B24" s="100" t="s">
        <v>67</v>
      </c>
      <c r="C24" s="94">
        <v>43300</v>
      </c>
      <c r="D24" s="102" t="s">
        <v>52</v>
      </c>
      <c r="E24" s="102" t="s">
        <v>31</v>
      </c>
      <c r="F24" s="96">
        <v>220</v>
      </c>
      <c r="G24" s="96">
        <v>5970</v>
      </c>
      <c r="H24" s="146">
        <v>0</v>
      </c>
      <c r="I24" s="96" t="s">
        <v>84</v>
      </c>
      <c r="J24" s="96">
        <v>51</v>
      </c>
      <c r="K24" s="87">
        <f t="shared" si="219"/>
        <v>127.13636363636364</v>
      </c>
      <c r="L24" s="83">
        <f t="shared" si="65"/>
        <v>36.39843936299998</v>
      </c>
      <c r="M24" s="84">
        <f t="shared" si="66"/>
        <v>90.73792427336366</v>
      </c>
      <c r="N24" s="150">
        <f t="shared" si="67"/>
        <v>90.73792427336366</v>
      </c>
      <c r="O24" s="85">
        <f t="shared" si="0"/>
        <v>4</v>
      </c>
      <c r="P24" s="3">
        <v>2.6898148148148147E-2</v>
      </c>
      <c r="Q24" s="4">
        <f t="shared" si="68"/>
        <v>138.87493601129714</v>
      </c>
      <c r="R24" s="3">
        <v>2.4918981481481483E-2</v>
      </c>
      <c r="S24" s="4">
        <f t="shared" ref="S24" si="720">IF(R24="",250,IF(R24*86400*$N24/1000-S$8&gt;250-(SQRT($N24)/$N24*320+21),250-(SQRT($N24)/$N24*320+21),R24*86400*$N24/1000-S$8))</f>
        <v>132.35875096055196</v>
      </c>
      <c r="T24" s="3">
        <v>2.3229166666666665E-2</v>
      </c>
      <c r="U24" s="4">
        <f t="shared" ref="U24" si="721">IF(T24="",250,IF(T24*86400*$N24/1000-U$8&gt;250-(SQRT($N24)/$N24*320+21),250-(SQRT($N24)/$N24*320+21),T24*86400*$N24/1000-U$8))</f>
        <v>134.61101401664084</v>
      </c>
      <c r="V24" s="3"/>
      <c r="W24" s="4">
        <f t="shared" ref="W24" si="722">IF(V24="",250,IF(V24*86400*$N24/1000-W$8&gt;250-(SQRT($N24)/$N24*320+21),250-(SQRT($N24)/$N24*320+21),V24*86400*$N24/1000-W$8))</f>
        <v>250</v>
      </c>
      <c r="X24" s="3"/>
      <c r="Y24" s="4">
        <f t="shared" si="4"/>
        <v>250</v>
      </c>
      <c r="Z24" s="3"/>
      <c r="AA24" s="4">
        <f t="shared" si="5"/>
        <v>250</v>
      </c>
      <c r="AB24" s="3"/>
      <c r="AC24" s="4">
        <f t="shared" si="6"/>
        <v>250</v>
      </c>
      <c r="AD24" s="3">
        <v>2.8472222222222222E-2</v>
      </c>
      <c r="AE24" s="4">
        <f t="shared" si="7"/>
        <v>175.21529371247462</v>
      </c>
      <c r="AF24" s="3"/>
      <c r="AG24" s="4">
        <f t="shared" si="8"/>
        <v>250</v>
      </c>
      <c r="AH24" s="3"/>
      <c r="AI24" s="4">
        <f t="shared" si="9"/>
        <v>250</v>
      </c>
      <c r="AJ24" s="3"/>
      <c r="AK24" s="4">
        <f t="shared" si="10"/>
        <v>250</v>
      </c>
      <c r="AL24" s="3"/>
      <c r="AM24" s="4">
        <f t="shared" ref="AM24" si="723">IF(AL24="",250,IF(AL24*86400*$N24/1000-AM$8&gt;250-(SQRT($N24)/$N24*320+21),250-(SQRT($N24)/$N24*320+21),AL24*86400*$N24/1000-AM$8))</f>
        <v>250</v>
      </c>
      <c r="AN24" s="3"/>
      <c r="AO24" s="4">
        <f t="shared" si="12"/>
        <v>250</v>
      </c>
      <c r="AP24" s="3"/>
      <c r="AQ24" s="4">
        <f t="shared" ref="AQ24" si="724">IF(AP24="",250,IF(AP24*86400*$N24/1000-AQ$8&gt;250-(SQRT($N24)/$N24*320+21),250-(SQRT($N24)/$N24*320+21),AP24*86400*$N24/1000-AQ$8))</f>
        <v>250</v>
      </c>
      <c r="AR24" s="3"/>
      <c r="AS24" s="4">
        <f t="shared" si="14"/>
        <v>250</v>
      </c>
      <c r="AT24" s="3"/>
      <c r="AU24" s="4">
        <f t="shared" si="15"/>
        <v>250</v>
      </c>
      <c r="AV24" s="3"/>
      <c r="AW24" s="4">
        <f t="shared" si="16"/>
        <v>250</v>
      </c>
      <c r="AX24" s="3"/>
      <c r="AY24" s="4">
        <f t="shared" si="17"/>
        <v>250</v>
      </c>
      <c r="AZ24" s="3"/>
      <c r="BA24" s="4">
        <f t="shared" si="18"/>
        <v>250</v>
      </c>
      <c r="BB24" s="3"/>
      <c r="BC24" s="4">
        <f t="shared" si="19"/>
        <v>250</v>
      </c>
      <c r="BD24" s="3"/>
      <c r="BE24" s="4">
        <f t="shared" ref="BE24" si="725">IF(BD24="",250,IF(BD24*86400*$N24/1000-BE$8&gt;250-(SQRT($N24)/$N24*320+21),250-(SQRT($N24)/$N24*320+21),BD24*86400*$N24/1000-BE$8))</f>
        <v>250</v>
      </c>
      <c r="BF24" s="3"/>
      <c r="BG24" s="4">
        <f t="shared" ref="BG24" si="726">IF(BF24="",250,IF(BF24*86400*$N24/1000-BG$8&gt;250-(SQRT($N24)/$N24*320+21),250-(SQRT($N24)/$N24*320+21),BF24*86400*$N24/1000-BG$8))</f>
        <v>250</v>
      </c>
      <c r="BH24" s="3"/>
      <c r="BI24" s="4">
        <f t="shared" ref="BI24" si="727">IF(BH24="",250,IF(BH24*86400*$N24/1000-BI$8&gt;250-(SQRT($N24)/$N24*320+21),250-(SQRT($N24)/$N24*320+21),BH24*86400*$N24/1000-BI$8))</f>
        <v>250</v>
      </c>
      <c r="BJ24" s="3"/>
      <c r="BK24" s="4">
        <f t="shared" ref="BK24" si="728">IF(BJ24="",250,IF(BJ24*86400*$N24/1000-BK$8&gt;250-(SQRT($N24)/$N24*320+21),250-(SQRT($N24)/$N24*320+21),BJ24*86400*$N24/1000-BK$8))</f>
        <v>250</v>
      </c>
      <c r="BL24" s="3"/>
      <c r="BM24" s="4">
        <f t="shared" ref="BM24" si="729">IF(BL24="",250,IF(BL24*86400*$N24/1000-BM$8&gt;250-(SQRT($N24)/$N24*320+21),250-(SQRT($N24)/$N24*320+21),BL24*86400*$N24/1000-BM$8))</f>
        <v>250</v>
      </c>
      <c r="BN24" s="3"/>
      <c r="BO24" s="4">
        <f t="shared" ref="BO24" si="730">IF(BN24="",250,IF(BN24*86400*$N24/1000-BO$8&gt;250-(SQRT($N24)/$N24*320+21),250-(SQRT($N24)/$N24*320+21),BN24*86400*$N24/1000-BO$8))</f>
        <v>250</v>
      </c>
      <c r="BP24" s="3"/>
      <c r="BQ24" s="4">
        <f t="shared" ref="BQ24" si="731">IF(BP24="",250,IF(BP24*86400*$N24/1000-BQ$8&gt;250-(SQRT($N24)/$N24*320+21),250-(SQRT($N24)/$N24*320+21),BP24*86400*$N24/1000-BQ$8))</f>
        <v>250</v>
      </c>
      <c r="BR24" s="3"/>
      <c r="BS24" s="4">
        <f t="shared" ref="BS24" si="732">IF(BR24="",250,IF(BR24*86400*$N24/1000-BS$8&gt;250-(SQRT($N24)/$N24*320+21),250-(SQRT($N24)/$N24*320+21),BR24*86400*$N24/1000-BS$8))</f>
        <v>250</v>
      </c>
      <c r="BT24" s="3"/>
      <c r="BU24" s="4">
        <f t="shared" ref="BU24" si="733">IF(BT24="",250,IF(BT24*86400*$N24/1000-BU$8&gt;250-(SQRT($N24)/$N24*320+21),250-(SQRT($N24)/$N24*320+21),BT24*86400*$N24/1000-BU$8))</f>
        <v>250</v>
      </c>
      <c r="BV24" s="3"/>
      <c r="BW24" s="4">
        <f t="shared" ref="BW24" si="734">IF(BV24="",250,IF(BV24*86400*$N24/1000-BW$8&gt;250-(SQRT($N24)/$N24*320+21),250-(SQRT($N24)/$N24*320+21),BV24*86400*$N24/1000-BW$8))</f>
        <v>250</v>
      </c>
      <c r="BX24" s="3"/>
      <c r="BY24" s="4">
        <f t="shared" ref="BY24" si="735">IF(BX24="",250,IF(BX24*86400*$N24/1000-BY$8&gt;250-(SQRT($N24)/$N24*320+21),250-(SQRT($N24)/$N24*320+21),BX24*86400*$N24/1000-BY$8))</f>
        <v>250</v>
      </c>
      <c r="BZ24" s="3"/>
      <c r="CA24" s="4">
        <f t="shared" ref="CA24" si="736">IF(BZ24="",250,IF(BZ24*86400*$N24/1000-CA$8&gt;250-(SQRT($N24)/$N24*320+21),250-(SQRT($N24)/$N24*320+21),BZ24*86400*$N24/1000-CA$8))</f>
        <v>250</v>
      </c>
      <c r="CB24" s="3"/>
      <c r="CC24" s="4">
        <f t="shared" ref="CC24" si="737">IF(CB24="",250,IF(CB24*86400*$N24/1000-CC$8&gt;250-(SQRT($N24)/$N24*320+21),250-(SQRT($N24)/$N24*320+21),CB24*86400*$N24/1000-CC$8))</f>
        <v>250</v>
      </c>
      <c r="CD24" s="3"/>
      <c r="CE24" s="4">
        <f t="shared" ref="CE24" si="738">IF(CD24="",250,IF(CD24*86400*$N24/1000-CE$8&gt;250-(SQRT($N24)/$N24*320+21),250-(SQRT($N24)/$N24*320+21),CD24*86400*$N24/1000-CE$8))</f>
        <v>250</v>
      </c>
      <c r="CF24" s="3"/>
      <c r="CG24" s="4">
        <f t="shared" ref="CG24" si="739">IF(CF24="",250,IF(CF24*86400*$N24/1000-CG$8&gt;250-(SQRT($N24)/$N24*320+21),250-(SQRT($N24)/$N24*320+21),CF24*86400*$N24/1000-CG$8))</f>
        <v>250</v>
      </c>
      <c r="CH24" s="3"/>
      <c r="CI24" s="4">
        <f t="shared" ref="CI24" si="740">IF(CH24="",250,IF(CH24*86400*$N24/1000-CI$8&gt;250-(SQRT($N24)/$N24*320+21),250-(SQRT($N24)/$N24*320+21),CH24*86400*$N24/1000-CI$8))</f>
        <v>250</v>
      </c>
      <c r="CJ24" s="3"/>
      <c r="CK24" s="4">
        <f t="shared" ref="CK24" si="741">IF(CJ24="",250,IF(CJ24*86400*$N24/1000-CK$8&gt;250-(SQRT($N24)/$N24*320+21),250-(SQRT($N24)/$N24*320+21),CJ24*86400*$N24/1000-CK$8))</f>
        <v>250</v>
      </c>
      <c r="CL24" s="3"/>
      <c r="CM24" s="4">
        <f t="shared" ref="CM24" si="742">IF(CL24="",250,IF(CL24*86400*$N24/1000-CM$8&gt;250-(SQRT($N24)/$N24*320+21),250-(SQRT($N24)/$N24*320+21),CL24*86400*$N24/1000-CM$8))</f>
        <v>250</v>
      </c>
      <c r="CN24" s="3"/>
      <c r="CO24" s="4">
        <f t="shared" ref="CO24" si="743">IF(CN24="",250,IF(CN24*86400*$N24/1000-CO$8&gt;250-(SQRT($N24)/$N24*320+21),250-(SQRT($N24)/$N24*320+21),CN24*86400*$N24/1000-CO$8))</f>
        <v>250</v>
      </c>
      <c r="CP24" s="3"/>
      <c r="CQ24" s="4">
        <f t="shared" ref="CQ24" si="744">IF(CP24="",250,IF(CP24*86400*$N24/1000-CQ$8&gt;250-(SQRT($N24)/$N24*320+21),250-(SQRT($N24)/$N24*320+21),CP24*86400*$N24/1000-CQ$8))</f>
        <v>250</v>
      </c>
      <c r="CR24" s="3"/>
      <c r="CS24" s="4">
        <f t="shared" ref="CS24" si="745">IF(CR24="",250,IF(CR24*86400*$N24/1000-CS$8&gt;250-(SQRT($N24)/$N24*320+21),250-(SQRT($N24)/$N24*320+21),CR24*86400*$N24/1000-CS$8))</f>
        <v>250</v>
      </c>
      <c r="CT24" s="3"/>
      <c r="CU24" s="4">
        <f t="shared" ref="CU24" si="746">IF(CT24="",250,IF(CT24*86400*$N24/1000-CU$8&gt;250-(SQRT($N24)/$N24*320+21),250-(SQRT($N24)/$N24*320+21),CT24*86400*$N24/1000-CU$8))</f>
        <v>250</v>
      </c>
      <c r="CV24" s="3"/>
      <c r="CW24" s="4">
        <f t="shared" ref="CW24" si="747">IF(CV24="",250,IF(CV24*86400*$N24/1000-CW$8&gt;250-(SQRT($N24)/$N24*320+21),250-(SQRT($N24)/$N24*320+21),CV24*86400*$N24/1000-CW$8))</f>
        <v>250</v>
      </c>
      <c r="CX24" s="3"/>
      <c r="CY24" s="4">
        <f t="shared" ref="CY24" si="748">IF(CX24="",250,IF(CX24*86400*$N24/1000-CY$8&gt;250-(SQRT($N24)/$N24*320+21),250-(SQRT($N24)/$N24*320+21),CX24*86400*$N24/1000-CY$8))</f>
        <v>250</v>
      </c>
      <c r="CZ24" s="3"/>
      <c r="DA24" s="4">
        <f t="shared" ref="DA24" si="749">IF(CZ24="",250,IF(CZ24*86400*$N24/1000-DA$8&gt;250-(SQRT($N24)/$N24*320+21),250-(SQRT($N24)/$N24*320+21),CZ24*86400*$N24/1000-DA$8))</f>
        <v>250</v>
      </c>
      <c r="DB24" s="3"/>
      <c r="DC24" s="4">
        <f t="shared" ref="DC24" si="750">IF(DB24="",250,IF(DB24*86400*$N24/1000-DC$8&gt;250-(SQRT($N24)/$N24*320+21),250-(SQRT($N24)/$N24*320+21),DB24*86400*$N24/1000-DC$8))</f>
        <v>250</v>
      </c>
      <c r="DD24" s="3"/>
      <c r="DE24" s="4">
        <f t="shared" ref="DE24" si="751">IF(DD24="",250,IF(DD24*86400*$N24/1000-DE$8&gt;250-(SQRT($N24)/$N24*320+21),250-(SQRT($N24)/$N24*320+21),DD24*86400*$N24/1000-DE$8))</f>
        <v>250</v>
      </c>
      <c r="DF24" s="3"/>
      <c r="DG24" s="4">
        <f t="shared" ref="DG24" si="752">IF(DF24="",250,IF(DF24*86400*$N24/1000-DG$8&gt;250-(SQRT($N24)/$N24*320+21),250-(SQRT($N24)/$N24*320+21),DF24*86400*$N24/1000-DG$8))</f>
        <v>250</v>
      </c>
      <c r="DH24" s="3"/>
      <c r="DI24" s="4">
        <f t="shared" ref="DI24" si="753">IF(DH24="",250,IF(DH24*86400*$N24/1000-DI$8&gt;250-(SQRT($N24)/$N24*320+21),250-(SQRT($N24)/$N24*320+21),DH24*86400*$N24/1000-DI$8))</f>
        <v>250</v>
      </c>
      <c r="DJ24" s="3"/>
      <c r="DK24" s="4">
        <f t="shared" ref="DK24" si="754">IF(DJ24="",250,IF(DJ24*86400*$N24/1000-DK$8&gt;250-(SQRT($N24)/$N24*320+21),250-(SQRT($N24)/$N24*320+21),DJ24*86400*$N24/1000-DK$8))</f>
        <v>250</v>
      </c>
      <c r="DL24" s="3"/>
      <c r="DM24" s="4">
        <f t="shared" ref="DM24" si="755">IF(DL24="",250,IF(DL24*86400*$N24/1000-DM$8&gt;250-(SQRT($N24)/$N24*320+21),250-(SQRT($N24)/$N24*320+21),DL24*86400*$N24/1000-DM$8))</f>
        <v>250</v>
      </c>
      <c r="DN24" s="3"/>
      <c r="DO24" s="4">
        <f t="shared" ref="DO24" si="756">IF(DN24="",250,IF(DN24*86400*$N24/1000-DO$8&gt;250-(SQRT($N24)/$N24*320+21),250-(SQRT($N24)/$N24*320+21),DN24*86400*$N24/1000-DO$8))</f>
        <v>250</v>
      </c>
      <c r="DP24" s="3"/>
      <c r="DQ24" s="4">
        <f t="shared" ref="DQ24" si="757">IF(DP24="",250,IF(DP24*86400*$N24/1000-DQ$8&gt;250-(SQRT($N24)/$N24*320+21),250-(SQRT($N24)/$N24*320+21),DP24*86400*$N24/1000-DQ$8))</f>
        <v>250</v>
      </c>
      <c r="DR24" s="3"/>
      <c r="DS24" s="4">
        <f t="shared" ref="DS24" si="758">IF(DR24="",250,IF(DR24*86400*$N24/1000-DS$8&gt;250-(SQRT($N24)/$N24*320+21),250-(SQRT($N24)/$N24*320+21),DR24*86400*$N24/1000-DS$8))</f>
        <v>250</v>
      </c>
      <c r="DT24" s="3"/>
      <c r="DU24" s="4">
        <f t="shared" ref="DU24" si="759">IF(DT24="",250,IF(DT24*86400*$N24/1000-DU$8&gt;250-(SQRT($N24)/$N24*320+21),250-(SQRT($N24)/$N24*320+21),DT24*86400*$N24/1000-DU$8))</f>
        <v>250</v>
      </c>
      <c r="DV24" s="3"/>
      <c r="DW24" s="4">
        <f t="shared" ref="DW24" si="760">IF(DV24="",250,IF(DV24*86400*$N24/1000-DW$8&gt;250-(SQRT($N24)/$N24*320+21),250-(SQRT($N24)/$N24*320+21),DV24*86400*$N24/1000-DW$8))</f>
        <v>250</v>
      </c>
      <c r="DX24" s="3"/>
      <c r="DY24" s="4">
        <f t="shared" ref="DY24" si="761">IF(DX24="",250,IF(DX24*86400*$N24/1000-DY$8&gt;250-(SQRT($N24)/$N24*320+21),250-(SQRT($N24)/$N24*320+21),DX24*86400*$N24/1000-DY$8))</f>
        <v>250</v>
      </c>
      <c r="DZ24" s="3"/>
      <c r="EA24" s="4">
        <f t="shared" ref="EA24" si="762">IF(DZ24="",250,IF(DZ24*86400*$N24/1000-EA$8&gt;250-(SQRT($N24)/$N24*320+21),250-(SQRT($N24)/$N24*320+21),DZ24*86400*$N24/1000-EA$8))</f>
        <v>250</v>
      </c>
      <c r="EB24" s="3"/>
      <c r="EC24" s="4">
        <f t="shared" ref="EC24" si="763">IF(EB24="",250,IF(EB24*86400*$N24/1000-EC$8&gt;250-(SQRT($N24)/$N24*320+21),250-(SQRT($N24)/$N24*320+21),EB24*86400*$N24/1000-EC$8))</f>
        <v>250</v>
      </c>
      <c r="ED24" s="3"/>
      <c r="EE24" s="4">
        <f t="shared" ref="EE24" si="764">IF(ED24="",250,IF(ED24*86400*$N24/1000-EE$8&gt;250-(SQRT($N24)/$N24*320+21),250-(SQRT($N24)/$N24*320+21),ED24*86400*$N24/1000-EE$8))</f>
        <v>250</v>
      </c>
      <c r="EF24" s="3"/>
      <c r="EG24" s="4">
        <f t="shared" ref="EG24" si="765">IF(EF24="",250,IF(EF24*86400*$N24/1000-EG$8&gt;250-(SQRT($N24)/$N24*320+21),250-(SQRT($N24)/$N24*320+21),EF24*86400*$N24/1000-EG$8))</f>
        <v>250</v>
      </c>
      <c r="EH24" s="3"/>
      <c r="EI24" s="4">
        <f t="shared" ref="EI24" si="766">IF(EH24="",250,IF(EH24*86400*$N24/1000-EI$8&gt;250-(SQRT($N24)/$N24*320+21),250-(SQRT($N24)/$N24*320+21),EH24*86400*$N24/1000-EI$8))</f>
        <v>250</v>
      </c>
      <c r="EJ24" s="3"/>
      <c r="EK24" s="4">
        <f t="shared" ref="EK24" si="767">IF(EJ24="",250,IF(EJ24*86400*$N24/1000-EK$8&gt;250-(SQRT($N24)/$N24*320+21),250-(SQRT($N24)/$N24*320+21),EJ24*86400*$N24/1000-EK$8))</f>
        <v>250</v>
      </c>
      <c r="EL24" s="3"/>
      <c r="EM24" s="4">
        <f t="shared" ref="EM24" si="768">IF(EL24="",250,IF(EL24*86400*$N24/1000-EM$8&gt;250-(SQRT($N24)/$N24*320+21),250-(SQRT($N24)/$N24*320+21),EL24*86400*$N24/1000-EM$8))</f>
        <v>250</v>
      </c>
      <c r="EN24" s="3"/>
      <c r="EO24" s="75">
        <f t="shared" ref="EO24" si="769">IF(EN24="",250,IF(EN24*86400*$N24/1000-EO$8&gt;250-(SQRT($N24)/$N24*320+21),250-(SQRT($N24)/$N24*320+21),EN24*86400*$N24/1000-EO$8))</f>
        <v>250</v>
      </c>
    </row>
    <row r="25" spans="2:145" s="48" customFormat="1">
      <c r="B25" s="100" t="s">
        <v>156</v>
      </c>
      <c r="C25" s="94">
        <v>42942</v>
      </c>
      <c r="D25" s="94" t="s">
        <v>52</v>
      </c>
      <c r="E25" s="101" t="s">
        <v>31</v>
      </c>
      <c r="F25" s="95">
        <v>220</v>
      </c>
      <c r="G25" s="95">
        <v>7310</v>
      </c>
      <c r="H25" s="146">
        <v>0</v>
      </c>
      <c r="I25" s="95" t="s">
        <v>96</v>
      </c>
      <c r="J25" s="86">
        <v>35</v>
      </c>
      <c r="K25" s="87">
        <f t="shared" si="219"/>
        <v>133.22727272727272</v>
      </c>
      <c r="L25" s="83">
        <f t="shared" si="65"/>
        <v>53.325116621000006</v>
      </c>
      <c r="M25" s="84">
        <f t="shared" si="66"/>
        <v>79.902156106272713</v>
      </c>
      <c r="N25" s="150">
        <f t="shared" si="67"/>
        <v>79.902156106272713</v>
      </c>
      <c r="O25" s="85">
        <f t="shared" si="0"/>
        <v>8</v>
      </c>
      <c r="P25" s="3"/>
      <c r="Q25" s="4">
        <f t="shared" si="68"/>
        <v>250</v>
      </c>
      <c r="R25" s="3">
        <v>2.9513888888888892E-2</v>
      </c>
      <c r="S25" s="4">
        <f t="shared" ref="S25" si="770">IF(R25="",250,IF(R25*86400*$N25/1000-S$8&gt;250-(SQRT($N25)/$N25*320+21),250-(SQRT($N25)/$N25*320+21),R25*86400*$N25/1000-S$8))</f>
        <v>140.75049807099546</v>
      </c>
      <c r="T25" s="3">
        <v>2.7025462962962959E-2</v>
      </c>
      <c r="U25" s="4">
        <f t="shared" ref="U25" si="771">IF(T25="",250,IF(T25*86400*$N25/1000-U$8&gt;250-(SQRT($N25)/$N25*320+21),250-(SQRT($N25)/$N25*320+21),T25*86400*$N25/1000-U$8))</f>
        <v>139.07153450814675</v>
      </c>
      <c r="V25" s="3">
        <v>3.6076388888888887E-2</v>
      </c>
      <c r="W25" s="4">
        <f t="shared" ref="W25" si="772">IF(V25="",250,IF(V25*86400*$N25/1000-W$8&gt;250-(SQRT($N25)/$N25*320+21),250-(SQRT($N25)/$N25*320+21),V25*86400*$N25/1000-W$8))</f>
        <v>134.05502058325203</v>
      </c>
      <c r="X25" s="3">
        <v>2.9282407407407406E-2</v>
      </c>
      <c r="Y25" s="4">
        <f t="shared" si="4"/>
        <v>149.15245494886997</v>
      </c>
      <c r="Z25" s="3"/>
      <c r="AA25" s="4">
        <f t="shared" si="5"/>
        <v>250</v>
      </c>
      <c r="AB25" s="3">
        <v>3.2152777777777773E-2</v>
      </c>
      <c r="AC25" s="4">
        <f t="shared" si="6"/>
        <v>174.46818966322556</v>
      </c>
      <c r="AD25" s="3">
        <v>3.2685185185185185E-2</v>
      </c>
      <c r="AE25" s="4">
        <f t="shared" si="7"/>
        <v>177.64368884411414</v>
      </c>
      <c r="AF25" s="3">
        <v>3.5578703703703703E-2</v>
      </c>
      <c r="AG25" s="4">
        <f t="shared" si="8"/>
        <v>171.61922787068232</v>
      </c>
      <c r="AH25" s="3"/>
      <c r="AI25" s="4">
        <f t="shared" si="9"/>
        <v>250</v>
      </c>
      <c r="AJ25" s="3"/>
      <c r="AK25" s="4">
        <f t="shared" si="10"/>
        <v>250</v>
      </c>
      <c r="AL25" s="3">
        <v>3.6377314814814814E-2</v>
      </c>
      <c r="AM25" s="4">
        <f t="shared" ref="AM25" si="773">IF(AL25="",250,IF(AL25*86400*$N25/1000-AM$8&gt;250-(SQRT($N25)/$N25*320+21),250-(SQRT($N25)/$N25*320+21),AL25*86400*$N25/1000-AM$8))</f>
        <v>138.13247664201512</v>
      </c>
      <c r="AN25" s="3"/>
      <c r="AO25" s="4">
        <f t="shared" si="12"/>
        <v>250</v>
      </c>
      <c r="AP25" s="3"/>
      <c r="AQ25" s="4">
        <f t="shared" ref="AQ25" si="774">IF(AP25="",250,IF(AP25*86400*$N25/1000-AQ$8&gt;250-(SQRT($N25)/$N25*320+21),250-(SQRT($N25)/$N25*320+21),AP25*86400*$N25/1000-AQ$8))</f>
        <v>250</v>
      </c>
      <c r="AR25" s="3"/>
      <c r="AS25" s="4">
        <f t="shared" si="14"/>
        <v>250</v>
      </c>
      <c r="AT25" s="3"/>
      <c r="AU25" s="4">
        <f t="shared" si="15"/>
        <v>250</v>
      </c>
      <c r="AV25" s="3"/>
      <c r="AW25" s="4">
        <f t="shared" si="16"/>
        <v>250</v>
      </c>
      <c r="AX25" s="3"/>
      <c r="AY25" s="4">
        <f t="shared" si="17"/>
        <v>250</v>
      </c>
      <c r="AZ25" s="3"/>
      <c r="BA25" s="4">
        <f t="shared" si="18"/>
        <v>250</v>
      </c>
      <c r="BB25" s="3"/>
      <c r="BC25" s="4">
        <f t="shared" si="19"/>
        <v>250</v>
      </c>
      <c r="BD25" s="3"/>
      <c r="BE25" s="4">
        <f t="shared" ref="BE25" si="775">IF(BD25="",250,IF(BD25*86400*$N25/1000-BE$8&gt;250-(SQRT($N25)/$N25*320+21),250-(SQRT($N25)/$N25*320+21),BD25*86400*$N25/1000-BE$8))</f>
        <v>250</v>
      </c>
      <c r="BF25" s="3"/>
      <c r="BG25" s="4">
        <f t="shared" ref="BG25" si="776">IF(BF25="",250,IF(BF25*86400*$N25/1000-BG$8&gt;250-(SQRT($N25)/$N25*320+21),250-(SQRT($N25)/$N25*320+21),BF25*86400*$N25/1000-BG$8))</f>
        <v>250</v>
      </c>
      <c r="BH25" s="3"/>
      <c r="BI25" s="4">
        <f t="shared" ref="BI25" si="777">IF(BH25="",250,IF(BH25*86400*$N25/1000-BI$8&gt;250-(SQRT($N25)/$N25*320+21),250-(SQRT($N25)/$N25*320+21),BH25*86400*$N25/1000-BI$8))</f>
        <v>250</v>
      </c>
      <c r="BJ25" s="3"/>
      <c r="BK25" s="4">
        <f t="shared" ref="BK25" si="778">IF(BJ25="",250,IF(BJ25*86400*$N25/1000-BK$8&gt;250-(SQRT($N25)/$N25*320+21),250-(SQRT($N25)/$N25*320+21),BJ25*86400*$N25/1000-BK$8))</f>
        <v>250</v>
      </c>
      <c r="BL25" s="3"/>
      <c r="BM25" s="4">
        <f t="shared" ref="BM25" si="779">IF(BL25="",250,IF(BL25*86400*$N25/1000-BM$8&gt;250-(SQRT($N25)/$N25*320+21),250-(SQRT($N25)/$N25*320+21),BL25*86400*$N25/1000-BM$8))</f>
        <v>250</v>
      </c>
      <c r="BN25" s="3"/>
      <c r="BO25" s="4">
        <f t="shared" ref="BO25" si="780">IF(BN25="",250,IF(BN25*86400*$N25/1000-BO$8&gt;250-(SQRT($N25)/$N25*320+21),250-(SQRT($N25)/$N25*320+21),BN25*86400*$N25/1000-BO$8))</f>
        <v>250</v>
      </c>
      <c r="BP25" s="3"/>
      <c r="BQ25" s="4">
        <f t="shared" ref="BQ25" si="781">IF(BP25="",250,IF(BP25*86400*$N25/1000-BQ$8&gt;250-(SQRT($N25)/$N25*320+21),250-(SQRT($N25)/$N25*320+21),BP25*86400*$N25/1000-BQ$8))</f>
        <v>250</v>
      </c>
      <c r="BR25" s="3"/>
      <c r="BS25" s="4">
        <f t="shared" ref="BS25" si="782">IF(BR25="",250,IF(BR25*86400*$N25/1000-BS$8&gt;250-(SQRT($N25)/$N25*320+21),250-(SQRT($N25)/$N25*320+21),BR25*86400*$N25/1000-BS$8))</f>
        <v>250</v>
      </c>
      <c r="BT25" s="3"/>
      <c r="BU25" s="4">
        <f t="shared" ref="BU25" si="783">IF(BT25="",250,IF(BT25*86400*$N25/1000-BU$8&gt;250-(SQRT($N25)/$N25*320+21),250-(SQRT($N25)/$N25*320+21),BT25*86400*$N25/1000-BU$8))</f>
        <v>250</v>
      </c>
      <c r="BV25" s="3"/>
      <c r="BW25" s="4">
        <f t="shared" ref="BW25" si="784">IF(BV25="",250,IF(BV25*86400*$N25/1000-BW$8&gt;250-(SQRT($N25)/$N25*320+21),250-(SQRT($N25)/$N25*320+21),BV25*86400*$N25/1000-BW$8))</f>
        <v>250</v>
      </c>
      <c r="BX25" s="3"/>
      <c r="BY25" s="4">
        <f t="shared" ref="BY25" si="785">IF(BX25="",250,IF(BX25*86400*$N25/1000-BY$8&gt;250-(SQRT($N25)/$N25*320+21),250-(SQRT($N25)/$N25*320+21),BX25*86400*$N25/1000-BY$8))</f>
        <v>250</v>
      </c>
      <c r="BZ25" s="3"/>
      <c r="CA25" s="4">
        <f t="shared" ref="CA25" si="786">IF(BZ25="",250,IF(BZ25*86400*$N25/1000-CA$8&gt;250-(SQRT($N25)/$N25*320+21),250-(SQRT($N25)/$N25*320+21),BZ25*86400*$N25/1000-CA$8))</f>
        <v>250</v>
      </c>
      <c r="CB25" s="3"/>
      <c r="CC25" s="4">
        <f t="shared" ref="CC25" si="787">IF(CB25="",250,IF(CB25*86400*$N25/1000-CC$8&gt;250-(SQRT($N25)/$N25*320+21),250-(SQRT($N25)/$N25*320+21),CB25*86400*$N25/1000-CC$8))</f>
        <v>250</v>
      </c>
      <c r="CD25" s="3"/>
      <c r="CE25" s="4">
        <f t="shared" ref="CE25" si="788">IF(CD25="",250,IF(CD25*86400*$N25/1000-CE$8&gt;250-(SQRT($N25)/$N25*320+21),250-(SQRT($N25)/$N25*320+21),CD25*86400*$N25/1000-CE$8))</f>
        <v>250</v>
      </c>
      <c r="CF25" s="3"/>
      <c r="CG25" s="4">
        <f t="shared" ref="CG25" si="789">IF(CF25="",250,IF(CF25*86400*$N25/1000-CG$8&gt;250-(SQRT($N25)/$N25*320+21),250-(SQRT($N25)/$N25*320+21),CF25*86400*$N25/1000-CG$8))</f>
        <v>250</v>
      </c>
      <c r="CH25" s="3"/>
      <c r="CI25" s="4">
        <f t="shared" ref="CI25" si="790">IF(CH25="",250,IF(CH25*86400*$N25/1000-CI$8&gt;250-(SQRT($N25)/$N25*320+21),250-(SQRT($N25)/$N25*320+21),CH25*86400*$N25/1000-CI$8))</f>
        <v>250</v>
      </c>
      <c r="CJ25" s="3"/>
      <c r="CK25" s="4">
        <f t="shared" ref="CK25" si="791">IF(CJ25="",250,IF(CJ25*86400*$N25/1000-CK$8&gt;250-(SQRT($N25)/$N25*320+21),250-(SQRT($N25)/$N25*320+21),CJ25*86400*$N25/1000-CK$8))</f>
        <v>250</v>
      </c>
      <c r="CL25" s="3"/>
      <c r="CM25" s="4">
        <f t="shared" ref="CM25" si="792">IF(CL25="",250,IF(CL25*86400*$N25/1000-CM$8&gt;250-(SQRT($N25)/$N25*320+21),250-(SQRT($N25)/$N25*320+21),CL25*86400*$N25/1000-CM$8))</f>
        <v>250</v>
      </c>
      <c r="CN25" s="3"/>
      <c r="CO25" s="4">
        <f t="shared" ref="CO25" si="793">IF(CN25="",250,IF(CN25*86400*$N25/1000-CO$8&gt;250-(SQRT($N25)/$N25*320+21),250-(SQRT($N25)/$N25*320+21),CN25*86400*$N25/1000-CO$8))</f>
        <v>250</v>
      </c>
      <c r="CP25" s="3"/>
      <c r="CQ25" s="4">
        <f t="shared" ref="CQ25" si="794">IF(CP25="",250,IF(CP25*86400*$N25/1000-CQ$8&gt;250-(SQRT($N25)/$N25*320+21),250-(SQRT($N25)/$N25*320+21),CP25*86400*$N25/1000-CQ$8))</f>
        <v>250</v>
      </c>
      <c r="CR25" s="3"/>
      <c r="CS25" s="4">
        <f t="shared" ref="CS25" si="795">IF(CR25="",250,IF(CR25*86400*$N25/1000-CS$8&gt;250-(SQRT($N25)/$N25*320+21),250-(SQRT($N25)/$N25*320+21),CR25*86400*$N25/1000-CS$8))</f>
        <v>250</v>
      </c>
      <c r="CT25" s="3"/>
      <c r="CU25" s="4">
        <f t="shared" ref="CU25" si="796">IF(CT25="",250,IF(CT25*86400*$N25/1000-CU$8&gt;250-(SQRT($N25)/$N25*320+21),250-(SQRT($N25)/$N25*320+21),CT25*86400*$N25/1000-CU$8))</f>
        <v>250</v>
      </c>
      <c r="CV25" s="3"/>
      <c r="CW25" s="4">
        <f t="shared" ref="CW25" si="797">IF(CV25="",250,IF(CV25*86400*$N25/1000-CW$8&gt;250-(SQRT($N25)/$N25*320+21),250-(SQRT($N25)/$N25*320+21),CV25*86400*$N25/1000-CW$8))</f>
        <v>250</v>
      </c>
      <c r="CX25" s="3"/>
      <c r="CY25" s="4">
        <f t="shared" ref="CY25" si="798">IF(CX25="",250,IF(CX25*86400*$N25/1000-CY$8&gt;250-(SQRT($N25)/$N25*320+21),250-(SQRT($N25)/$N25*320+21),CX25*86400*$N25/1000-CY$8))</f>
        <v>250</v>
      </c>
      <c r="CZ25" s="3"/>
      <c r="DA25" s="4">
        <f t="shared" ref="DA25" si="799">IF(CZ25="",250,IF(CZ25*86400*$N25/1000-DA$8&gt;250-(SQRT($N25)/$N25*320+21),250-(SQRT($N25)/$N25*320+21),CZ25*86400*$N25/1000-DA$8))</f>
        <v>250</v>
      </c>
      <c r="DB25" s="3"/>
      <c r="DC25" s="4">
        <f t="shared" ref="DC25" si="800">IF(DB25="",250,IF(DB25*86400*$N25/1000-DC$8&gt;250-(SQRT($N25)/$N25*320+21),250-(SQRT($N25)/$N25*320+21),DB25*86400*$N25/1000-DC$8))</f>
        <v>250</v>
      </c>
      <c r="DD25" s="3"/>
      <c r="DE25" s="4">
        <f t="shared" ref="DE25" si="801">IF(DD25="",250,IF(DD25*86400*$N25/1000-DE$8&gt;250-(SQRT($N25)/$N25*320+21),250-(SQRT($N25)/$N25*320+21),DD25*86400*$N25/1000-DE$8))</f>
        <v>250</v>
      </c>
      <c r="DF25" s="3"/>
      <c r="DG25" s="4">
        <f t="shared" ref="DG25" si="802">IF(DF25="",250,IF(DF25*86400*$N25/1000-DG$8&gt;250-(SQRT($N25)/$N25*320+21),250-(SQRT($N25)/$N25*320+21),DF25*86400*$N25/1000-DG$8))</f>
        <v>250</v>
      </c>
      <c r="DH25" s="3"/>
      <c r="DI25" s="4">
        <f t="shared" ref="DI25" si="803">IF(DH25="",250,IF(DH25*86400*$N25/1000-DI$8&gt;250-(SQRT($N25)/$N25*320+21),250-(SQRT($N25)/$N25*320+21),DH25*86400*$N25/1000-DI$8))</f>
        <v>250</v>
      </c>
      <c r="DJ25" s="3"/>
      <c r="DK25" s="4">
        <f t="shared" ref="DK25" si="804">IF(DJ25="",250,IF(DJ25*86400*$N25/1000-DK$8&gt;250-(SQRT($N25)/$N25*320+21),250-(SQRT($N25)/$N25*320+21),DJ25*86400*$N25/1000-DK$8))</f>
        <v>250</v>
      </c>
      <c r="DL25" s="3"/>
      <c r="DM25" s="4">
        <f t="shared" ref="DM25" si="805">IF(DL25="",250,IF(DL25*86400*$N25/1000-DM$8&gt;250-(SQRT($N25)/$N25*320+21),250-(SQRT($N25)/$N25*320+21),DL25*86400*$N25/1000-DM$8))</f>
        <v>250</v>
      </c>
      <c r="DN25" s="3"/>
      <c r="DO25" s="4">
        <f t="shared" ref="DO25" si="806">IF(DN25="",250,IF(DN25*86400*$N25/1000-DO$8&gt;250-(SQRT($N25)/$N25*320+21),250-(SQRT($N25)/$N25*320+21),DN25*86400*$N25/1000-DO$8))</f>
        <v>250</v>
      </c>
      <c r="DP25" s="3"/>
      <c r="DQ25" s="4">
        <f t="shared" ref="DQ25" si="807">IF(DP25="",250,IF(DP25*86400*$N25/1000-DQ$8&gt;250-(SQRT($N25)/$N25*320+21),250-(SQRT($N25)/$N25*320+21),DP25*86400*$N25/1000-DQ$8))</f>
        <v>250</v>
      </c>
      <c r="DR25" s="3"/>
      <c r="DS25" s="4">
        <f t="shared" ref="DS25" si="808">IF(DR25="",250,IF(DR25*86400*$N25/1000-DS$8&gt;250-(SQRT($N25)/$N25*320+21),250-(SQRT($N25)/$N25*320+21),DR25*86400*$N25/1000-DS$8))</f>
        <v>250</v>
      </c>
      <c r="DT25" s="3"/>
      <c r="DU25" s="4">
        <f t="shared" ref="DU25" si="809">IF(DT25="",250,IF(DT25*86400*$N25/1000-DU$8&gt;250-(SQRT($N25)/$N25*320+21),250-(SQRT($N25)/$N25*320+21),DT25*86400*$N25/1000-DU$8))</f>
        <v>250</v>
      </c>
      <c r="DV25" s="3"/>
      <c r="DW25" s="4">
        <f t="shared" ref="DW25" si="810">IF(DV25="",250,IF(DV25*86400*$N25/1000-DW$8&gt;250-(SQRT($N25)/$N25*320+21),250-(SQRT($N25)/$N25*320+21),DV25*86400*$N25/1000-DW$8))</f>
        <v>250</v>
      </c>
      <c r="DX25" s="3"/>
      <c r="DY25" s="4">
        <f t="shared" ref="DY25" si="811">IF(DX25="",250,IF(DX25*86400*$N25/1000-DY$8&gt;250-(SQRT($N25)/$N25*320+21),250-(SQRT($N25)/$N25*320+21),DX25*86400*$N25/1000-DY$8))</f>
        <v>250</v>
      </c>
      <c r="DZ25" s="3"/>
      <c r="EA25" s="4">
        <f t="shared" ref="EA25" si="812">IF(DZ25="",250,IF(DZ25*86400*$N25/1000-EA$8&gt;250-(SQRT($N25)/$N25*320+21),250-(SQRT($N25)/$N25*320+21),DZ25*86400*$N25/1000-EA$8))</f>
        <v>250</v>
      </c>
      <c r="EB25" s="3"/>
      <c r="EC25" s="4">
        <f t="shared" ref="EC25" si="813">IF(EB25="",250,IF(EB25*86400*$N25/1000-EC$8&gt;250-(SQRT($N25)/$N25*320+21),250-(SQRT($N25)/$N25*320+21),EB25*86400*$N25/1000-EC$8))</f>
        <v>250</v>
      </c>
      <c r="ED25" s="3"/>
      <c r="EE25" s="4">
        <f t="shared" ref="EE25" si="814">IF(ED25="",250,IF(ED25*86400*$N25/1000-EE$8&gt;250-(SQRT($N25)/$N25*320+21),250-(SQRT($N25)/$N25*320+21),ED25*86400*$N25/1000-EE$8))</f>
        <v>250</v>
      </c>
      <c r="EF25" s="3"/>
      <c r="EG25" s="4">
        <f t="shared" ref="EG25" si="815">IF(EF25="",250,IF(EF25*86400*$N25/1000-EG$8&gt;250-(SQRT($N25)/$N25*320+21),250-(SQRT($N25)/$N25*320+21),EF25*86400*$N25/1000-EG$8))</f>
        <v>250</v>
      </c>
      <c r="EH25" s="3"/>
      <c r="EI25" s="4">
        <f t="shared" ref="EI25" si="816">IF(EH25="",250,IF(EH25*86400*$N25/1000-EI$8&gt;250-(SQRT($N25)/$N25*320+21),250-(SQRT($N25)/$N25*320+21),EH25*86400*$N25/1000-EI$8))</f>
        <v>250</v>
      </c>
      <c r="EJ25" s="3"/>
      <c r="EK25" s="4">
        <f t="shared" ref="EK25" si="817">IF(EJ25="",250,IF(EJ25*86400*$N25/1000-EK$8&gt;250-(SQRT($N25)/$N25*320+21),250-(SQRT($N25)/$N25*320+21),EJ25*86400*$N25/1000-EK$8))</f>
        <v>250</v>
      </c>
      <c r="EL25" s="3"/>
      <c r="EM25" s="4">
        <f t="shared" ref="EM25" si="818">IF(EL25="",250,IF(EL25*86400*$N25/1000-EM$8&gt;250-(SQRT($N25)/$N25*320+21),250-(SQRT($N25)/$N25*320+21),EL25*86400*$N25/1000-EM$8))</f>
        <v>250</v>
      </c>
      <c r="EN25" s="3"/>
      <c r="EO25" s="75">
        <f t="shared" ref="EO25" si="819">IF(EN25="",250,IF(EN25*86400*$N25/1000-EO$8&gt;250-(SQRT($N25)/$N25*320+21),250-(SQRT($N25)/$N25*320+21),EN25*86400*$N25/1000-EO$8))</f>
        <v>250</v>
      </c>
    </row>
    <row r="26" spans="2:145" s="48" customFormat="1">
      <c r="B26" s="100" t="s">
        <v>76</v>
      </c>
      <c r="C26" s="94">
        <v>42951</v>
      </c>
      <c r="D26" s="102" t="s">
        <v>56</v>
      </c>
      <c r="E26" s="102" t="s">
        <v>33</v>
      </c>
      <c r="F26" s="96">
        <v>480</v>
      </c>
      <c r="G26" s="96">
        <v>12540</v>
      </c>
      <c r="H26" s="146">
        <v>-0.1</v>
      </c>
      <c r="I26" s="96" t="s">
        <v>85</v>
      </c>
      <c r="J26" s="96">
        <v>66</v>
      </c>
      <c r="K26" s="87">
        <f t="shared" si="219"/>
        <v>126.125</v>
      </c>
      <c r="L26" s="83">
        <f t="shared" si="65"/>
        <v>92.602458984000009</v>
      </c>
      <c r="M26" s="84">
        <f t="shared" si="66"/>
        <v>33.522541015999991</v>
      </c>
      <c r="N26" s="150">
        <f t="shared" si="67"/>
        <v>36.874795117599987</v>
      </c>
      <c r="O26" s="85">
        <f t="shared" si="0"/>
        <v>6</v>
      </c>
      <c r="P26" s="3">
        <v>5.8402777777777776E-2</v>
      </c>
      <c r="Q26" s="4">
        <f t="shared" si="68"/>
        <v>114.07021616340953</v>
      </c>
      <c r="R26" s="3">
        <v>5.7060185185185186E-2</v>
      </c>
      <c r="S26" s="4">
        <f t="shared" ref="S26" si="820">IF(R26="",250,IF(R26*86400*$N26/1000-S$8&gt;250-(SQRT($N26)/$N26*320+21),250-(SQRT($N26)/$N26*320+21),R26*86400*$N26/1000-S$8))</f>
        <v>118.79273992976795</v>
      </c>
      <c r="T26" s="3">
        <v>5.3993055555555558E-2</v>
      </c>
      <c r="U26" s="4">
        <f t="shared" ref="U26" si="821">IF(T26="",250,IF(T26*86400*$N26/1000-U$8&gt;250-(SQRT($N26)/$N26*320+21),250-(SQRT($N26)/$N26*320+21),T26*86400*$N26/1000-U$8))</f>
        <v>124.52091922360393</v>
      </c>
      <c r="V26" s="3"/>
      <c r="W26" s="4">
        <f t="shared" ref="W26" si="822">IF(V26="",250,IF(V26*86400*$N26/1000-W$8&gt;250-(SQRT($N26)/$N26*320+21),250-(SQRT($N26)/$N26*320+21),V26*86400*$N26/1000-W$8))</f>
        <v>250</v>
      </c>
      <c r="X26" s="3">
        <v>5.9722222222222225E-2</v>
      </c>
      <c r="Y26" s="4">
        <f t="shared" si="4"/>
        <v>137.27394280681594</v>
      </c>
      <c r="Z26" s="3"/>
      <c r="AA26" s="4">
        <f t="shared" si="5"/>
        <v>250</v>
      </c>
      <c r="AB26" s="3"/>
      <c r="AC26" s="4">
        <f t="shared" si="6"/>
        <v>250</v>
      </c>
      <c r="AD26" s="3"/>
      <c r="AE26" s="4">
        <f t="shared" si="7"/>
        <v>250</v>
      </c>
      <c r="AF26" s="3"/>
      <c r="AG26" s="4">
        <f t="shared" si="8"/>
        <v>250</v>
      </c>
      <c r="AH26" s="3"/>
      <c r="AI26" s="4">
        <f t="shared" si="9"/>
        <v>250</v>
      </c>
      <c r="AJ26" s="3"/>
      <c r="AK26" s="4">
        <f t="shared" si="10"/>
        <v>250</v>
      </c>
      <c r="AL26" s="3"/>
      <c r="AM26" s="4">
        <f t="shared" ref="AM26" si="823">IF(AL26="",250,IF(AL26*86400*$N26/1000-AM$8&gt;250-(SQRT($N26)/$N26*320+21),250-(SQRT($N26)/$N26*320+21),AL26*86400*$N26/1000-AM$8))</f>
        <v>250</v>
      </c>
      <c r="AN26" s="3">
        <v>7.0532407407407405E-2</v>
      </c>
      <c r="AO26" s="4">
        <f t="shared" si="12"/>
        <v>171.71500144665433</v>
      </c>
      <c r="AP26" s="3">
        <v>5.486111111111111E-2</v>
      </c>
      <c r="AQ26" s="4">
        <f t="shared" ref="AQ26" si="824">IF(AP26="",250,IF(AP26*86400*$N26/1000-AQ$8&gt;250-(SQRT($N26)/$N26*320+21),250-(SQRT($N26)/$N26*320+21),AP26*86400*$N26/1000-AQ$8))</f>
        <v>120.78652885742395</v>
      </c>
      <c r="AR26" s="3"/>
      <c r="AS26" s="4">
        <f t="shared" si="14"/>
        <v>250</v>
      </c>
      <c r="AT26" s="3"/>
      <c r="AU26" s="4">
        <f t="shared" si="15"/>
        <v>250</v>
      </c>
      <c r="AV26" s="3"/>
      <c r="AW26" s="4">
        <f t="shared" si="16"/>
        <v>250</v>
      </c>
      <c r="AX26" s="3"/>
      <c r="AY26" s="4">
        <f t="shared" si="17"/>
        <v>250</v>
      </c>
      <c r="AZ26" s="3"/>
      <c r="BA26" s="4">
        <f t="shared" si="18"/>
        <v>250</v>
      </c>
      <c r="BB26" s="3"/>
      <c r="BC26" s="4">
        <f t="shared" si="19"/>
        <v>250</v>
      </c>
      <c r="BD26" s="3"/>
      <c r="BE26" s="4">
        <f t="shared" ref="BE26" si="825">IF(BD26="",250,IF(BD26*86400*$N26/1000-BE$8&gt;250-(SQRT($N26)/$N26*320+21),250-(SQRT($N26)/$N26*320+21),BD26*86400*$N26/1000-BE$8))</f>
        <v>250</v>
      </c>
      <c r="BF26" s="3"/>
      <c r="BG26" s="4">
        <f t="shared" ref="BG26" si="826">IF(BF26="",250,IF(BF26*86400*$N26/1000-BG$8&gt;250-(SQRT($N26)/$N26*320+21),250-(SQRT($N26)/$N26*320+21),BF26*86400*$N26/1000-BG$8))</f>
        <v>250</v>
      </c>
      <c r="BH26" s="3"/>
      <c r="BI26" s="4">
        <f t="shared" ref="BI26" si="827">IF(BH26="",250,IF(BH26*86400*$N26/1000-BI$8&gt;250-(SQRT($N26)/$N26*320+21),250-(SQRT($N26)/$N26*320+21),BH26*86400*$N26/1000-BI$8))</f>
        <v>250</v>
      </c>
      <c r="BJ26" s="3"/>
      <c r="BK26" s="4">
        <f t="shared" ref="BK26" si="828">IF(BJ26="",250,IF(BJ26*86400*$N26/1000-BK$8&gt;250-(SQRT($N26)/$N26*320+21),250-(SQRT($N26)/$N26*320+21),BJ26*86400*$N26/1000-BK$8))</f>
        <v>250</v>
      </c>
      <c r="BL26" s="3"/>
      <c r="BM26" s="4">
        <f t="shared" ref="BM26" si="829">IF(BL26="",250,IF(BL26*86400*$N26/1000-BM$8&gt;250-(SQRT($N26)/$N26*320+21),250-(SQRT($N26)/$N26*320+21),BL26*86400*$N26/1000-BM$8))</f>
        <v>250</v>
      </c>
      <c r="BN26" s="3"/>
      <c r="BO26" s="4">
        <f t="shared" ref="BO26" si="830">IF(BN26="",250,IF(BN26*86400*$N26/1000-BO$8&gt;250-(SQRT($N26)/$N26*320+21),250-(SQRT($N26)/$N26*320+21),BN26*86400*$N26/1000-BO$8))</f>
        <v>250</v>
      </c>
      <c r="BP26" s="3"/>
      <c r="BQ26" s="4">
        <f t="shared" ref="BQ26" si="831">IF(BP26="",250,IF(BP26*86400*$N26/1000-BQ$8&gt;250-(SQRT($N26)/$N26*320+21),250-(SQRT($N26)/$N26*320+21),BP26*86400*$N26/1000-BQ$8))</f>
        <v>250</v>
      </c>
      <c r="BR26" s="3"/>
      <c r="BS26" s="4">
        <f t="shared" ref="BS26" si="832">IF(BR26="",250,IF(BR26*86400*$N26/1000-BS$8&gt;250-(SQRT($N26)/$N26*320+21),250-(SQRT($N26)/$N26*320+21),BR26*86400*$N26/1000-BS$8))</f>
        <v>250</v>
      </c>
      <c r="BT26" s="3"/>
      <c r="BU26" s="4">
        <f t="shared" ref="BU26" si="833">IF(BT26="",250,IF(BT26*86400*$N26/1000-BU$8&gt;250-(SQRT($N26)/$N26*320+21),250-(SQRT($N26)/$N26*320+21),BT26*86400*$N26/1000-BU$8))</f>
        <v>250</v>
      </c>
      <c r="BV26" s="3"/>
      <c r="BW26" s="4">
        <f t="shared" ref="BW26" si="834">IF(BV26="",250,IF(BV26*86400*$N26/1000-BW$8&gt;250-(SQRT($N26)/$N26*320+21),250-(SQRT($N26)/$N26*320+21),BV26*86400*$N26/1000-BW$8))</f>
        <v>250</v>
      </c>
      <c r="BX26" s="3"/>
      <c r="BY26" s="4">
        <f t="shared" ref="BY26" si="835">IF(BX26="",250,IF(BX26*86400*$N26/1000-BY$8&gt;250-(SQRT($N26)/$N26*320+21),250-(SQRT($N26)/$N26*320+21),BX26*86400*$N26/1000-BY$8))</f>
        <v>250</v>
      </c>
      <c r="BZ26" s="3"/>
      <c r="CA26" s="4">
        <f t="shared" ref="CA26" si="836">IF(BZ26="",250,IF(BZ26*86400*$N26/1000-CA$8&gt;250-(SQRT($N26)/$N26*320+21),250-(SQRT($N26)/$N26*320+21),BZ26*86400*$N26/1000-CA$8))</f>
        <v>250</v>
      </c>
      <c r="CB26" s="3"/>
      <c r="CC26" s="4">
        <f t="shared" ref="CC26" si="837">IF(CB26="",250,IF(CB26*86400*$N26/1000-CC$8&gt;250-(SQRT($N26)/$N26*320+21),250-(SQRT($N26)/$N26*320+21),CB26*86400*$N26/1000-CC$8))</f>
        <v>250</v>
      </c>
      <c r="CD26" s="3"/>
      <c r="CE26" s="4">
        <f t="shared" ref="CE26" si="838">IF(CD26="",250,IF(CD26*86400*$N26/1000-CE$8&gt;250-(SQRT($N26)/$N26*320+21),250-(SQRT($N26)/$N26*320+21),CD26*86400*$N26/1000-CE$8))</f>
        <v>250</v>
      </c>
      <c r="CF26" s="3"/>
      <c r="CG26" s="4">
        <f t="shared" ref="CG26" si="839">IF(CF26="",250,IF(CF26*86400*$N26/1000-CG$8&gt;250-(SQRT($N26)/$N26*320+21),250-(SQRT($N26)/$N26*320+21),CF26*86400*$N26/1000-CG$8))</f>
        <v>250</v>
      </c>
      <c r="CH26" s="3"/>
      <c r="CI26" s="4">
        <f t="shared" ref="CI26" si="840">IF(CH26="",250,IF(CH26*86400*$N26/1000-CI$8&gt;250-(SQRT($N26)/$N26*320+21),250-(SQRT($N26)/$N26*320+21),CH26*86400*$N26/1000-CI$8))</f>
        <v>250</v>
      </c>
      <c r="CJ26" s="3"/>
      <c r="CK26" s="4">
        <f t="shared" ref="CK26" si="841">IF(CJ26="",250,IF(CJ26*86400*$N26/1000-CK$8&gt;250-(SQRT($N26)/$N26*320+21),250-(SQRT($N26)/$N26*320+21),CJ26*86400*$N26/1000-CK$8))</f>
        <v>250</v>
      </c>
      <c r="CL26" s="3"/>
      <c r="CM26" s="4">
        <f t="shared" ref="CM26" si="842">IF(CL26="",250,IF(CL26*86400*$N26/1000-CM$8&gt;250-(SQRT($N26)/$N26*320+21),250-(SQRT($N26)/$N26*320+21),CL26*86400*$N26/1000-CM$8))</f>
        <v>250</v>
      </c>
      <c r="CN26" s="3"/>
      <c r="CO26" s="4">
        <f t="shared" ref="CO26" si="843">IF(CN26="",250,IF(CN26*86400*$N26/1000-CO$8&gt;250-(SQRT($N26)/$N26*320+21),250-(SQRT($N26)/$N26*320+21),CN26*86400*$N26/1000-CO$8))</f>
        <v>250</v>
      </c>
      <c r="CP26" s="3"/>
      <c r="CQ26" s="4">
        <f t="shared" ref="CQ26" si="844">IF(CP26="",250,IF(CP26*86400*$N26/1000-CQ$8&gt;250-(SQRT($N26)/$N26*320+21),250-(SQRT($N26)/$N26*320+21),CP26*86400*$N26/1000-CQ$8))</f>
        <v>250</v>
      </c>
      <c r="CR26" s="3"/>
      <c r="CS26" s="4">
        <f t="shared" ref="CS26" si="845">IF(CR26="",250,IF(CR26*86400*$N26/1000-CS$8&gt;250-(SQRT($N26)/$N26*320+21),250-(SQRT($N26)/$N26*320+21),CR26*86400*$N26/1000-CS$8))</f>
        <v>250</v>
      </c>
      <c r="CT26" s="3"/>
      <c r="CU26" s="4">
        <f t="shared" ref="CU26" si="846">IF(CT26="",250,IF(CT26*86400*$N26/1000-CU$8&gt;250-(SQRT($N26)/$N26*320+21),250-(SQRT($N26)/$N26*320+21),CT26*86400*$N26/1000-CU$8))</f>
        <v>250</v>
      </c>
      <c r="CV26" s="3"/>
      <c r="CW26" s="4">
        <f t="shared" ref="CW26" si="847">IF(CV26="",250,IF(CV26*86400*$N26/1000-CW$8&gt;250-(SQRT($N26)/$N26*320+21),250-(SQRT($N26)/$N26*320+21),CV26*86400*$N26/1000-CW$8))</f>
        <v>250</v>
      </c>
      <c r="CX26" s="3"/>
      <c r="CY26" s="4">
        <f t="shared" ref="CY26" si="848">IF(CX26="",250,IF(CX26*86400*$N26/1000-CY$8&gt;250-(SQRT($N26)/$N26*320+21),250-(SQRT($N26)/$N26*320+21),CX26*86400*$N26/1000-CY$8))</f>
        <v>250</v>
      </c>
      <c r="CZ26" s="3"/>
      <c r="DA26" s="4">
        <f t="shared" ref="DA26" si="849">IF(CZ26="",250,IF(CZ26*86400*$N26/1000-DA$8&gt;250-(SQRT($N26)/$N26*320+21),250-(SQRT($N26)/$N26*320+21),CZ26*86400*$N26/1000-DA$8))</f>
        <v>250</v>
      </c>
      <c r="DB26" s="3"/>
      <c r="DC26" s="4">
        <f t="shared" ref="DC26" si="850">IF(DB26="",250,IF(DB26*86400*$N26/1000-DC$8&gt;250-(SQRT($N26)/$N26*320+21),250-(SQRT($N26)/$N26*320+21),DB26*86400*$N26/1000-DC$8))</f>
        <v>250</v>
      </c>
      <c r="DD26" s="3"/>
      <c r="DE26" s="4">
        <f t="shared" ref="DE26" si="851">IF(DD26="",250,IF(DD26*86400*$N26/1000-DE$8&gt;250-(SQRT($N26)/$N26*320+21),250-(SQRT($N26)/$N26*320+21),DD26*86400*$N26/1000-DE$8))</f>
        <v>250</v>
      </c>
      <c r="DF26" s="3"/>
      <c r="DG26" s="4">
        <f t="shared" ref="DG26" si="852">IF(DF26="",250,IF(DF26*86400*$N26/1000-DG$8&gt;250-(SQRT($N26)/$N26*320+21),250-(SQRT($N26)/$N26*320+21),DF26*86400*$N26/1000-DG$8))</f>
        <v>250</v>
      </c>
      <c r="DH26" s="3"/>
      <c r="DI26" s="4">
        <f t="shared" ref="DI26" si="853">IF(DH26="",250,IF(DH26*86400*$N26/1000-DI$8&gt;250-(SQRT($N26)/$N26*320+21),250-(SQRT($N26)/$N26*320+21),DH26*86400*$N26/1000-DI$8))</f>
        <v>250</v>
      </c>
      <c r="DJ26" s="3"/>
      <c r="DK26" s="4">
        <f t="shared" ref="DK26" si="854">IF(DJ26="",250,IF(DJ26*86400*$N26/1000-DK$8&gt;250-(SQRT($N26)/$N26*320+21),250-(SQRT($N26)/$N26*320+21),DJ26*86400*$N26/1000-DK$8))</f>
        <v>250</v>
      </c>
      <c r="DL26" s="3"/>
      <c r="DM26" s="4">
        <f t="shared" ref="DM26" si="855">IF(DL26="",250,IF(DL26*86400*$N26/1000-DM$8&gt;250-(SQRT($N26)/$N26*320+21),250-(SQRT($N26)/$N26*320+21),DL26*86400*$N26/1000-DM$8))</f>
        <v>250</v>
      </c>
      <c r="DN26" s="3"/>
      <c r="DO26" s="4">
        <f t="shared" ref="DO26" si="856">IF(DN26="",250,IF(DN26*86400*$N26/1000-DO$8&gt;250-(SQRT($N26)/$N26*320+21),250-(SQRT($N26)/$N26*320+21),DN26*86400*$N26/1000-DO$8))</f>
        <v>250</v>
      </c>
      <c r="DP26" s="3"/>
      <c r="DQ26" s="4">
        <f t="shared" ref="DQ26" si="857">IF(DP26="",250,IF(DP26*86400*$N26/1000-DQ$8&gt;250-(SQRT($N26)/$N26*320+21),250-(SQRT($N26)/$N26*320+21),DP26*86400*$N26/1000-DQ$8))</f>
        <v>250</v>
      </c>
      <c r="DR26" s="3"/>
      <c r="DS26" s="4">
        <f t="shared" ref="DS26" si="858">IF(DR26="",250,IF(DR26*86400*$N26/1000-DS$8&gt;250-(SQRT($N26)/$N26*320+21),250-(SQRT($N26)/$N26*320+21),DR26*86400*$N26/1000-DS$8))</f>
        <v>250</v>
      </c>
      <c r="DT26" s="3"/>
      <c r="DU26" s="4">
        <f t="shared" ref="DU26" si="859">IF(DT26="",250,IF(DT26*86400*$N26/1000-DU$8&gt;250-(SQRT($N26)/$N26*320+21),250-(SQRT($N26)/$N26*320+21),DT26*86400*$N26/1000-DU$8))</f>
        <v>250</v>
      </c>
      <c r="DV26" s="3"/>
      <c r="DW26" s="4">
        <f t="shared" ref="DW26" si="860">IF(DV26="",250,IF(DV26*86400*$N26/1000-DW$8&gt;250-(SQRT($N26)/$N26*320+21),250-(SQRT($N26)/$N26*320+21),DV26*86400*$N26/1000-DW$8))</f>
        <v>250</v>
      </c>
      <c r="DX26" s="3"/>
      <c r="DY26" s="4">
        <f t="shared" ref="DY26" si="861">IF(DX26="",250,IF(DX26*86400*$N26/1000-DY$8&gt;250-(SQRT($N26)/$N26*320+21),250-(SQRT($N26)/$N26*320+21),DX26*86400*$N26/1000-DY$8))</f>
        <v>250</v>
      </c>
      <c r="DZ26" s="3"/>
      <c r="EA26" s="4">
        <f t="shared" ref="EA26" si="862">IF(DZ26="",250,IF(DZ26*86400*$N26/1000-EA$8&gt;250-(SQRT($N26)/$N26*320+21),250-(SQRT($N26)/$N26*320+21),DZ26*86400*$N26/1000-EA$8))</f>
        <v>250</v>
      </c>
      <c r="EB26" s="3"/>
      <c r="EC26" s="4">
        <f t="shared" ref="EC26" si="863">IF(EB26="",250,IF(EB26*86400*$N26/1000-EC$8&gt;250-(SQRT($N26)/$N26*320+21),250-(SQRT($N26)/$N26*320+21),EB26*86400*$N26/1000-EC$8))</f>
        <v>250</v>
      </c>
      <c r="ED26" s="3"/>
      <c r="EE26" s="4">
        <f t="shared" ref="EE26" si="864">IF(ED26="",250,IF(ED26*86400*$N26/1000-EE$8&gt;250-(SQRT($N26)/$N26*320+21),250-(SQRT($N26)/$N26*320+21),ED26*86400*$N26/1000-EE$8))</f>
        <v>250</v>
      </c>
      <c r="EF26" s="3"/>
      <c r="EG26" s="4">
        <f t="shared" ref="EG26" si="865">IF(EF26="",250,IF(EF26*86400*$N26/1000-EG$8&gt;250-(SQRT($N26)/$N26*320+21),250-(SQRT($N26)/$N26*320+21),EF26*86400*$N26/1000-EG$8))</f>
        <v>250</v>
      </c>
      <c r="EH26" s="3"/>
      <c r="EI26" s="4">
        <f t="shared" ref="EI26" si="866">IF(EH26="",250,IF(EH26*86400*$N26/1000-EI$8&gt;250-(SQRT($N26)/$N26*320+21),250-(SQRT($N26)/$N26*320+21),EH26*86400*$N26/1000-EI$8))</f>
        <v>250</v>
      </c>
      <c r="EJ26" s="3"/>
      <c r="EK26" s="4">
        <f t="shared" ref="EK26" si="867">IF(EJ26="",250,IF(EJ26*86400*$N26/1000-EK$8&gt;250-(SQRT($N26)/$N26*320+21),250-(SQRT($N26)/$N26*320+21),EJ26*86400*$N26/1000-EK$8))</f>
        <v>250</v>
      </c>
      <c r="EL26" s="3"/>
      <c r="EM26" s="4">
        <f t="shared" ref="EM26" si="868">IF(EL26="",250,IF(EL26*86400*$N26/1000-EM$8&gt;250-(SQRT($N26)/$N26*320+21),250-(SQRT($N26)/$N26*320+21),EL26*86400*$N26/1000-EM$8))</f>
        <v>250</v>
      </c>
      <c r="EN26" s="3"/>
      <c r="EO26" s="75">
        <f t="shared" ref="EO26" si="869">IF(EN26="",250,IF(EN26*86400*$N26/1000-EO$8&gt;250-(SQRT($N26)/$N26*320+21),250-(SQRT($N26)/$N26*320+21),EN26*86400*$N26/1000-EO$8))</f>
        <v>250</v>
      </c>
    </row>
    <row r="27" spans="2:145" s="48" customFormat="1">
      <c r="B27" s="100" t="s">
        <v>27</v>
      </c>
      <c r="C27" s="94">
        <v>42956</v>
      </c>
      <c r="D27" s="102" t="s">
        <v>52</v>
      </c>
      <c r="E27" s="102" t="s">
        <v>31</v>
      </c>
      <c r="F27" s="96">
        <v>258</v>
      </c>
      <c r="G27" s="96">
        <v>7160</v>
      </c>
      <c r="H27" s="146">
        <v>0</v>
      </c>
      <c r="I27" s="96" t="s">
        <v>97</v>
      </c>
      <c r="J27" s="88">
        <v>41</v>
      </c>
      <c r="K27" s="87">
        <f>(G27/F27)+100</f>
        <v>127.75193798449612</v>
      </c>
      <c r="L27" s="83">
        <f t="shared" si="65"/>
        <v>51.599264575999996</v>
      </c>
      <c r="M27" s="84">
        <f t="shared" si="66"/>
        <v>76.152673408496128</v>
      </c>
      <c r="N27" s="150">
        <f t="shared" si="67"/>
        <v>76.152673408496128</v>
      </c>
      <c r="O27" s="85">
        <f t="shared" si="0"/>
        <v>8</v>
      </c>
      <c r="P27" s="3">
        <v>3.1273148148148147E-2</v>
      </c>
      <c r="Q27" s="4">
        <f t="shared" si="68"/>
        <v>133.76452354975652</v>
      </c>
      <c r="R27" s="3">
        <v>2.90162037037037E-2</v>
      </c>
      <c r="S27" s="4">
        <f t="shared" ref="S27" si="870">IF(R27="",250,IF(R27*86400*$N27/1000-S$8&gt;250-(SQRT($N27)/$N27*320+21),250-(SQRT($N27)/$N27*320+21),R27*86400*$N27/1000-S$8))</f>
        <v>127.91475223509977</v>
      </c>
      <c r="T27" s="3">
        <v>2.6504629629629628E-2</v>
      </c>
      <c r="U27" s="4">
        <f t="shared" ref="U27" si="871">IF(T27="",250,IF(T27*86400*$N27/1000-U$8&gt;250-(SQRT($N27)/$N27*320+21),250-(SQRT($N27)/$N27*320+21),T27*86400*$N27/1000-U$8))</f>
        <v>126.88962210545614</v>
      </c>
      <c r="V27" s="3">
        <v>3.4548611111111113E-2</v>
      </c>
      <c r="W27" s="4">
        <f t="shared" ref="W27" si="872">IF(V27="",250,IF(V27*86400*$N27/1000-W$8&gt;250-(SQRT($N27)/$N27*320+21),250-(SQRT($N27)/$N27*320+21),V27*86400*$N27/1000-W$8))</f>
        <v>112.31573012436095</v>
      </c>
      <c r="X27" s="3">
        <v>2.8969907407407406E-2</v>
      </c>
      <c r="Y27" s="4">
        <f t="shared" si="4"/>
        <v>137.61014154146579</v>
      </c>
      <c r="Z27" s="3">
        <v>3.0624999999999999E-2</v>
      </c>
      <c r="AA27" s="4">
        <f t="shared" si="5"/>
        <v>154.49997383888075</v>
      </c>
      <c r="AB27" s="3">
        <v>2.9583333333333336E-2</v>
      </c>
      <c r="AC27" s="4">
        <f t="shared" si="6"/>
        <v>147.14623323211612</v>
      </c>
      <c r="AD27" s="3"/>
      <c r="AE27" s="4">
        <f t="shared" si="7"/>
        <v>250</v>
      </c>
      <c r="AF27" s="3">
        <v>3.5381944444444445E-2</v>
      </c>
      <c r="AG27" s="4">
        <f t="shared" si="8"/>
        <v>158.79872260977265</v>
      </c>
      <c r="AH27" s="3"/>
      <c r="AI27" s="4">
        <f t="shared" si="9"/>
        <v>250</v>
      </c>
      <c r="AJ27" s="3"/>
      <c r="AK27" s="4">
        <f t="shared" si="10"/>
        <v>250</v>
      </c>
      <c r="AL27" s="3"/>
      <c r="AM27" s="4">
        <f t="shared" ref="AM27" si="873">IF(AL27="",250,IF(AL27*86400*$N27/1000-AM$8&gt;250-(SQRT($N27)/$N27*320+21),250-(SQRT($N27)/$N27*320+21),AL27*86400*$N27/1000-AM$8))</f>
        <v>250</v>
      </c>
      <c r="AN27" s="3"/>
      <c r="AO27" s="4">
        <f t="shared" si="12"/>
        <v>250</v>
      </c>
      <c r="AP27" s="3"/>
      <c r="AQ27" s="4">
        <f t="shared" ref="AQ27" si="874">IF(AP27="",250,IF(AP27*86400*$N27/1000-AQ$8&gt;250-(SQRT($N27)/$N27*320+21),250-(SQRT($N27)/$N27*320+21),AP27*86400*$N27/1000-AQ$8))</f>
        <v>250</v>
      </c>
      <c r="AR27" s="3"/>
      <c r="AS27" s="4">
        <f t="shared" si="14"/>
        <v>250</v>
      </c>
      <c r="AT27" s="3"/>
      <c r="AU27" s="4">
        <f t="shared" si="15"/>
        <v>250</v>
      </c>
      <c r="AV27" s="3"/>
      <c r="AW27" s="4">
        <f t="shared" si="16"/>
        <v>250</v>
      </c>
      <c r="AX27" s="3"/>
      <c r="AY27" s="4">
        <f t="shared" si="17"/>
        <v>250</v>
      </c>
      <c r="AZ27" s="3"/>
      <c r="BA27" s="4">
        <f t="shared" si="18"/>
        <v>250</v>
      </c>
      <c r="BB27" s="3"/>
      <c r="BC27" s="4">
        <f t="shared" si="19"/>
        <v>250</v>
      </c>
      <c r="BD27" s="3"/>
      <c r="BE27" s="4">
        <f t="shared" ref="BE27" si="875">IF(BD27="",250,IF(BD27*86400*$N27/1000-BE$8&gt;250-(SQRT($N27)/$N27*320+21),250-(SQRT($N27)/$N27*320+21),BD27*86400*$N27/1000-BE$8))</f>
        <v>250</v>
      </c>
      <c r="BF27" s="3"/>
      <c r="BG27" s="4">
        <f t="shared" ref="BG27" si="876">IF(BF27="",250,IF(BF27*86400*$N27/1000-BG$8&gt;250-(SQRT($N27)/$N27*320+21),250-(SQRT($N27)/$N27*320+21),BF27*86400*$N27/1000-BG$8))</f>
        <v>250</v>
      </c>
      <c r="BH27" s="3"/>
      <c r="BI27" s="4">
        <f t="shared" ref="BI27" si="877">IF(BH27="",250,IF(BH27*86400*$N27/1000-BI$8&gt;250-(SQRT($N27)/$N27*320+21),250-(SQRT($N27)/$N27*320+21),BH27*86400*$N27/1000-BI$8))</f>
        <v>250</v>
      </c>
      <c r="BJ27" s="3"/>
      <c r="BK27" s="4">
        <f t="shared" ref="BK27" si="878">IF(BJ27="",250,IF(BJ27*86400*$N27/1000-BK$8&gt;250-(SQRT($N27)/$N27*320+21),250-(SQRT($N27)/$N27*320+21),BJ27*86400*$N27/1000-BK$8))</f>
        <v>250</v>
      </c>
      <c r="BL27" s="3"/>
      <c r="BM27" s="4">
        <f t="shared" ref="BM27" si="879">IF(BL27="",250,IF(BL27*86400*$N27/1000-BM$8&gt;250-(SQRT($N27)/$N27*320+21),250-(SQRT($N27)/$N27*320+21),BL27*86400*$N27/1000-BM$8))</f>
        <v>250</v>
      </c>
      <c r="BN27" s="3"/>
      <c r="BO27" s="4">
        <f t="shared" ref="BO27" si="880">IF(BN27="",250,IF(BN27*86400*$N27/1000-BO$8&gt;250-(SQRT($N27)/$N27*320+21),250-(SQRT($N27)/$N27*320+21),BN27*86400*$N27/1000-BO$8))</f>
        <v>250</v>
      </c>
      <c r="BP27" s="3"/>
      <c r="BQ27" s="4">
        <f t="shared" ref="BQ27" si="881">IF(BP27="",250,IF(BP27*86400*$N27/1000-BQ$8&gt;250-(SQRT($N27)/$N27*320+21),250-(SQRT($N27)/$N27*320+21),BP27*86400*$N27/1000-BQ$8))</f>
        <v>250</v>
      </c>
      <c r="BR27" s="3"/>
      <c r="BS27" s="4">
        <f t="shared" ref="BS27" si="882">IF(BR27="",250,IF(BR27*86400*$N27/1000-BS$8&gt;250-(SQRT($N27)/$N27*320+21),250-(SQRT($N27)/$N27*320+21),BR27*86400*$N27/1000-BS$8))</f>
        <v>250</v>
      </c>
      <c r="BT27" s="3"/>
      <c r="BU27" s="4">
        <f t="shared" ref="BU27" si="883">IF(BT27="",250,IF(BT27*86400*$N27/1000-BU$8&gt;250-(SQRT($N27)/$N27*320+21),250-(SQRT($N27)/$N27*320+21),BT27*86400*$N27/1000-BU$8))</f>
        <v>250</v>
      </c>
      <c r="BV27" s="3"/>
      <c r="BW27" s="4">
        <f t="shared" ref="BW27" si="884">IF(BV27="",250,IF(BV27*86400*$N27/1000-BW$8&gt;250-(SQRT($N27)/$N27*320+21),250-(SQRT($N27)/$N27*320+21),BV27*86400*$N27/1000-BW$8))</f>
        <v>250</v>
      </c>
      <c r="BX27" s="3"/>
      <c r="BY27" s="4">
        <f t="shared" ref="BY27" si="885">IF(BX27="",250,IF(BX27*86400*$N27/1000-BY$8&gt;250-(SQRT($N27)/$N27*320+21),250-(SQRT($N27)/$N27*320+21),BX27*86400*$N27/1000-BY$8))</f>
        <v>250</v>
      </c>
      <c r="BZ27" s="3"/>
      <c r="CA27" s="4">
        <f t="shared" ref="CA27" si="886">IF(BZ27="",250,IF(BZ27*86400*$N27/1000-CA$8&gt;250-(SQRT($N27)/$N27*320+21),250-(SQRT($N27)/$N27*320+21),BZ27*86400*$N27/1000-CA$8))</f>
        <v>250</v>
      </c>
      <c r="CB27" s="3"/>
      <c r="CC27" s="4">
        <f t="shared" ref="CC27" si="887">IF(CB27="",250,IF(CB27*86400*$N27/1000-CC$8&gt;250-(SQRT($N27)/$N27*320+21),250-(SQRT($N27)/$N27*320+21),CB27*86400*$N27/1000-CC$8))</f>
        <v>250</v>
      </c>
      <c r="CD27" s="3"/>
      <c r="CE27" s="4">
        <f t="shared" ref="CE27" si="888">IF(CD27="",250,IF(CD27*86400*$N27/1000-CE$8&gt;250-(SQRT($N27)/$N27*320+21),250-(SQRT($N27)/$N27*320+21),CD27*86400*$N27/1000-CE$8))</f>
        <v>250</v>
      </c>
      <c r="CF27" s="3"/>
      <c r="CG27" s="4">
        <f t="shared" ref="CG27" si="889">IF(CF27="",250,IF(CF27*86400*$N27/1000-CG$8&gt;250-(SQRT($N27)/$N27*320+21),250-(SQRT($N27)/$N27*320+21),CF27*86400*$N27/1000-CG$8))</f>
        <v>250</v>
      </c>
      <c r="CH27" s="3"/>
      <c r="CI27" s="4">
        <f t="shared" ref="CI27" si="890">IF(CH27="",250,IF(CH27*86400*$N27/1000-CI$8&gt;250-(SQRT($N27)/$N27*320+21),250-(SQRT($N27)/$N27*320+21),CH27*86400*$N27/1000-CI$8))</f>
        <v>250</v>
      </c>
      <c r="CJ27" s="3"/>
      <c r="CK27" s="4">
        <f t="shared" ref="CK27" si="891">IF(CJ27="",250,IF(CJ27*86400*$N27/1000-CK$8&gt;250-(SQRT($N27)/$N27*320+21),250-(SQRT($N27)/$N27*320+21),CJ27*86400*$N27/1000-CK$8))</f>
        <v>250</v>
      </c>
      <c r="CL27" s="3"/>
      <c r="CM27" s="4">
        <f t="shared" ref="CM27" si="892">IF(CL27="",250,IF(CL27*86400*$N27/1000-CM$8&gt;250-(SQRT($N27)/$N27*320+21),250-(SQRT($N27)/$N27*320+21),CL27*86400*$N27/1000-CM$8))</f>
        <v>250</v>
      </c>
      <c r="CN27" s="3"/>
      <c r="CO27" s="4">
        <f t="shared" ref="CO27" si="893">IF(CN27="",250,IF(CN27*86400*$N27/1000-CO$8&gt;250-(SQRT($N27)/$N27*320+21),250-(SQRT($N27)/$N27*320+21),CN27*86400*$N27/1000-CO$8))</f>
        <v>250</v>
      </c>
      <c r="CP27" s="3"/>
      <c r="CQ27" s="4">
        <f t="shared" ref="CQ27" si="894">IF(CP27="",250,IF(CP27*86400*$N27/1000-CQ$8&gt;250-(SQRT($N27)/$N27*320+21),250-(SQRT($N27)/$N27*320+21),CP27*86400*$N27/1000-CQ$8))</f>
        <v>250</v>
      </c>
      <c r="CR27" s="3"/>
      <c r="CS27" s="4">
        <f t="shared" ref="CS27" si="895">IF(CR27="",250,IF(CR27*86400*$N27/1000-CS$8&gt;250-(SQRT($N27)/$N27*320+21),250-(SQRT($N27)/$N27*320+21),CR27*86400*$N27/1000-CS$8))</f>
        <v>250</v>
      </c>
      <c r="CT27" s="3"/>
      <c r="CU27" s="4">
        <f t="shared" ref="CU27" si="896">IF(CT27="",250,IF(CT27*86400*$N27/1000-CU$8&gt;250-(SQRT($N27)/$N27*320+21),250-(SQRT($N27)/$N27*320+21),CT27*86400*$N27/1000-CU$8))</f>
        <v>250</v>
      </c>
      <c r="CV27" s="3"/>
      <c r="CW27" s="4">
        <f t="shared" ref="CW27" si="897">IF(CV27="",250,IF(CV27*86400*$N27/1000-CW$8&gt;250-(SQRT($N27)/$N27*320+21),250-(SQRT($N27)/$N27*320+21),CV27*86400*$N27/1000-CW$8))</f>
        <v>250</v>
      </c>
      <c r="CX27" s="3"/>
      <c r="CY27" s="4">
        <f t="shared" ref="CY27" si="898">IF(CX27="",250,IF(CX27*86400*$N27/1000-CY$8&gt;250-(SQRT($N27)/$N27*320+21),250-(SQRT($N27)/$N27*320+21),CX27*86400*$N27/1000-CY$8))</f>
        <v>250</v>
      </c>
      <c r="CZ27" s="3"/>
      <c r="DA27" s="4">
        <f t="shared" ref="DA27" si="899">IF(CZ27="",250,IF(CZ27*86400*$N27/1000-DA$8&gt;250-(SQRT($N27)/$N27*320+21),250-(SQRT($N27)/$N27*320+21),CZ27*86400*$N27/1000-DA$8))</f>
        <v>250</v>
      </c>
      <c r="DB27" s="3"/>
      <c r="DC27" s="4">
        <f t="shared" ref="DC27" si="900">IF(DB27="",250,IF(DB27*86400*$N27/1000-DC$8&gt;250-(SQRT($N27)/$N27*320+21),250-(SQRT($N27)/$N27*320+21),DB27*86400*$N27/1000-DC$8))</f>
        <v>250</v>
      </c>
      <c r="DD27" s="3"/>
      <c r="DE27" s="4">
        <f t="shared" ref="DE27" si="901">IF(DD27="",250,IF(DD27*86400*$N27/1000-DE$8&gt;250-(SQRT($N27)/$N27*320+21),250-(SQRT($N27)/$N27*320+21),DD27*86400*$N27/1000-DE$8))</f>
        <v>250</v>
      </c>
      <c r="DF27" s="3"/>
      <c r="DG27" s="4">
        <f t="shared" ref="DG27" si="902">IF(DF27="",250,IF(DF27*86400*$N27/1000-DG$8&gt;250-(SQRT($N27)/$N27*320+21),250-(SQRT($N27)/$N27*320+21),DF27*86400*$N27/1000-DG$8))</f>
        <v>250</v>
      </c>
      <c r="DH27" s="3"/>
      <c r="DI27" s="4">
        <f t="shared" ref="DI27" si="903">IF(DH27="",250,IF(DH27*86400*$N27/1000-DI$8&gt;250-(SQRT($N27)/$N27*320+21),250-(SQRT($N27)/$N27*320+21),DH27*86400*$N27/1000-DI$8))</f>
        <v>250</v>
      </c>
      <c r="DJ27" s="3"/>
      <c r="DK27" s="4">
        <f t="shared" ref="DK27" si="904">IF(DJ27="",250,IF(DJ27*86400*$N27/1000-DK$8&gt;250-(SQRT($N27)/$N27*320+21),250-(SQRT($N27)/$N27*320+21),DJ27*86400*$N27/1000-DK$8))</f>
        <v>250</v>
      </c>
      <c r="DL27" s="3"/>
      <c r="DM27" s="4">
        <f t="shared" ref="DM27" si="905">IF(DL27="",250,IF(DL27*86400*$N27/1000-DM$8&gt;250-(SQRT($N27)/$N27*320+21),250-(SQRT($N27)/$N27*320+21),DL27*86400*$N27/1000-DM$8))</f>
        <v>250</v>
      </c>
      <c r="DN27" s="3"/>
      <c r="DO27" s="4">
        <f t="shared" ref="DO27" si="906">IF(DN27="",250,IF(DN27*86400*$N27/1000-DO$8&gt;250-(SQRT($N27)/$N27*320+21),250-(SQRT($N27)/$N27*320+21),DN27*86400*$N27/1000-DO$8))</f>
        <v>250</v>
      </c>
      <c r="DP27" s="3"/>
      <c r="DQ27" s="4">
        <f t="shared" ref="DQ27" si="907">IF(DP27="",250,IF(DP27*86400*$N27/1000-DQ$8&gt;250-(SQRT($N27)/$N27*320+21),250-(SQRT($N27)/$N27*320+21),DP27*86400*$N27/1000-DQ$8))</f>
        <v>250</v>
      </c>
      <c r="DR27" s="3"/>
      <c r="DS27" s="4">
        <f t="shared" ref="DS27" si="908">IF(DR27="",250,IF(DR27*86400*$N27/1000-DS$8&gt;250-(SQRT($N27)/$N27*320+21),250-(SQRT($N27)/$N27*320+21),DR27*86400*$N27/1000-DS$8))</f>
        <v>250</v>
      </c>
      <c r="DT27" s="3"/>
      <c r="DU27" s="4">
        <f t="shared" ref="DU27" si="909">IF(DT27="",250,IF(DT27*86400*$N27/1000-DU$8&gt;250-(SQRT($N27)/$N27*320+21),250-(SQRT($N27)/$N27*320+21),DT27*86400*$N27/1000-DU$8))</f>
        <v>250</v>
      </c>
      <c r="DV27" s="3"/>
      <c r="DW27" s="4">
        <f t="shared" ref="DW27" si="910">IF(DV27="",250,IF(DV27*86400*$N27/1000-DW$8&gt;250-(SQRT($N27)/$N27*320+21),250-(SQRT($N27)/$N27*320+21),DV27*86400*$N27/1000-DW$8))</f>
        <v>250</v>
      </c>
      <c r="DX27" s="3"/>
      <c r="DY27" s="4">
        <f t="shared" ref="DY27" si="911">IF(DX27="",250,IF(DX27*86400*$N27/1000-DY$8&gt;250-(SQRT($N27)/$N27*320+21),250-(SQRT($N27)/$N27*320+21),DX27*86400*$N27/1000-DY$8))</f>
        <v>250</v>
      </c>
      <c r="DZ27" s="3"/>
      <c r="EA27" s="4">
        <f t="shared" ref="EA27" si="912">IF(DZ27="",250,IF(DZ27*86400*$N27/1000-EA$8&gt;250-(SQRT($N27)/$N27*320+21),250-(SQRT($N27)/$N27*320+21),DZ27*86400*$N27/1000-EA$8))</f>
        <v>250</v>
      </c>
      <c r="EB27" s="3"/>
      <c r="EC27" s="4">
        <f t="shared" ref="EC27" si="913">IF(EB27="",250,IF(EB27*86400*$N27/1000-EC$8&gt;250-(SQRT($N27)/$N27*320+21),250-(SQRT($N27)/$N27*320+21),EB27*86400*$N27/1000-EC$8))</f>
        <v>250</v>
      </c>
      <c r="ED27" s="3"/>
      <c r="EE27" s="4">
        <f t="shared" ref="EE27" si="914">IF(ED27="",250,IF(ED27*86400*$N27/1000-EE$8&gt;250-(SQRT($N27)/$N27*320+21),250-(SQRT($N27)/$N27*320+21),ED27*86400*$N27/1000-EE$8))</f>
        <v>250</v>
      </c>
      <c r="EF27" s="3"/>
      <c r="EG27" s="4">
        <f t="shared" ref="EG27" si="915">IF(EF27="",250,IF(EF27*86400*$N27/1000-EG$8&gt;250-(SQRT($N27)/$N27*320+21),250-(SQRT($N27)/$N27*320+21),EF27*86400*$N27/1000-EG$8))</f>
        <v>250</v>
      </c>
      <c r="EH27" s="3"/>
      <c r="EI27" s="4">
        <f t="shared" ref="EI27" si="916">IF(EH27="",250,IF(EH27*86400*$N27/1000-EI$8&gt;250-(SQRT($N27)/$N27*320+21),250-(SQRT($N27)/$N27*320+21),EH27*86400*$N27/1000-EI$8))</f>
        <v>250</v>
      </c>
      <c r="EJ27" s="3"/>
      <c r="EK27" s="4">
        <f t="shared" ref="EK27" si="917">IF(EJ27="",250,IF(EJ27*86400*$N27/1000-EK$8&gt;250-(SQRT($N27)/$N27*320+21),250-(SQRT($N27)/$N27*320+21),EJ27*86400*$N27/1000-EK$8))</f>
        <v>250</v>
      </c>
      <c r="EL27" s="3"/>
      <c r="EM27" s="4">
        <f t="shared" ref="EM27" si="918">IF(EL27="",250,IF(EL27*86400*$N27/1000-EM$8&gt;250-(SQRT($N27)/$N27*320+21),250-(SQRT($N27)/$N27*320+21),EL27*86400*$N27/1000-EM$8))</f>
        <v>250</v>
      </c>
      <c r="EN27" s="3"/>
      <c r="EO27" s="75">
        <f t="shared" ref="EO27" si="919">IF(EN27="",250,IF(EN27*86400*$N27/1000-EO$8&gt;250-(SQRT($N27)/$N27*320+21),250-(SQRT($N27)/$N27*320+21),EN27*86400*$N27/1000-EO$8))</f>
        <v>250</v>
      </c>
    </row>
    <row r="28" spans="2:145" s="48" customFormat="1">
      <c r="B28" s="100" t="s">
        <v>69</v>
      </c>
      <c r="C28" s="94">
        <v>42970</v>
      </c>
      <c r="D28" s="94" t="s">
        <v>52</v>
      </c>
      <c r="E28" s="101" t="s">
        <v>31</v>
      </c>
      <c r="F28" s="95">
        <v>290</v>
      </c>
      <c r="G28" s="95">
        <v>9780</v>
      </c>
      <c r="H28" s="146">
        <v>0</v>
      </c>
      <c r="I28" s="95" t="s">
        <v>86</v>
      </c>
      <c r="J28" s="86">
        <v>50</v>
      </c>
      <c r="K28" s="87">
        <f t="shared" si="219"/>
        <v>133.72413793103448</v>
      </c>
      <c r="L28" s="83">
        <f t="shared" si="65"/>
        <v>76.384209911999989</v>
      </c>
      <c r="M28" s="84">
        <f t="shared" si="66"/>
        <v>57.339928019034488</v>
      </c>
      <c r="N28" s="150">
        <f t="shared" si="67"/>
        <v>57.339928019034488</v>
      </c>
      <c r="O28" s="85">
        <f t="shared" si="0"/>
        <v>3</v>
      </c>
      <c r="P28" s="3">
        <v>4.1805555555555561E-2</v>
      </c>
      <c r="Q28" s="4">
        <f t="shared" si="68"/>
        <v>135.11182000475262</v>
      </c>
      <c r="R28" s="3">
        <v>3.8344907407407411E-2</v>
      </c>
      <c r="S28" s="4">
        <f t="shared" ref="S28" si="920">IF(R28="",250,IF(R28*86400*$N28/1000-S$8&gt;250-(SQRT($N28)/$N28*320+21),250-(SQRT($N28)/$N28*320+21),R28*86400*$N28/1000-S$8))</f>
        <v>126.96718152706129</v>
      </c>
      <c r="T28" s="3">
        <v>3.5185185185185187E-2</v>
      </c>
      <c r="U28" s="4">
        <f t="shared" ref="U28" si="921">IF(T28="",250,IF(T28*86400*$N28/1000-U$8&gt;250-(SQRT($N28)/$N28*320+21),250-(SQRT($N28)/$N28*320+21),T28*86400*$N28/1000-U$8))</f>
        <v>126.81338117786484</v>
      </c>
      <c r="V28" s="3"/>
      <c r="W28" s="4">
        <f t="shared" ref="W28" si="922">IF(V28="",250,IF(V28*86400*$N28/1000-W$8&gt;250-(SQRT($N28)/$N28*320+21),250-(SQRT($N28)/$N28*320+21),V28*86400*$N28/1000-W$8))</f>
        <v>250</v>
      </c>
      <c r="X28" s="3"/>
      <c r="Y28" s="4">
        <f t="shared" si="4"/>
        <v>250</v>
      </c>
      <c r="Z28" s="3"/>
      <c r="AA28" s="4">
        <f t="shared" si="5"/>
        <v>250</v>
      </c>
      <c r="AB28" s="3"/>
      <c r="AC28" s="4">
        <f t="shared" si="6"/>
        <v>250</v>
      </c>
      <c r="AD28" s="3"/>
      <c r="AE28" s="4">
        <f t="shared" si="7"/>
        <v>250</v>
      </c>
      <c r="AF28" s="3"/>
      <c r="AG28" s="4">
        <f t="shared" si="8"/>
        <v>250</v>
      </c>
      <c r="AH28" s="3"/>
      <c r="AI28" s="4">
        <f t="shared" si="9"/>
        <v>250</v>
      </c>
      <c r="AJ28" s="3"/>
      <c r="AK28" s="4">
        <f t="shared" si="10"/>
        <v>250</v>
      </c>
      <c r="AL28" s="3"/>
      <c r="AM28" s="4">
        <f t="shared" ref="AM28" si="923">IF(AL28="",250,IF(AL28*86400*$N28/1000-AM$8&gt;250-(SQRT($N28)/$N28*320+21),250-(SQRT($N28)/$N28*320+21),AL28*86400*$N28/1000-AM$8))</f>
        <v>250</v>
      </c>
      <c r="AN28" s="3"/>
      <c r="AO28" s="4">
        <f t="shared" si="12"/>
        <v>250</v>
      </c>
      <c r="AP28" s="3"/>
      <c r="AQ28" s="4">
        <f t="shared" ref="AQ28" si="924">IF(AP28="",250,IF(AP28*86400*$N28/1000-AQ$8&gt;250-(SQRT($N28)/$N28*320+21),250-(SQRT($N28)/$N28*320+21),AP28*86400*$N28/1000-AQ$8))</f>
        <v>250</v>
      </c>
      <c r="AR28" s="3"/>
      <c r="AS28" s="4">
        <f t="shared" si="14"/>
        <v>250</v>
      </c>
      <c r="AT28" s="3"/>
      <c r="AU28" s="4">
        <f t="shared" si="15"/>
        <v>250</v>
      </c>
      <c r="AV28" s="3"/>
      <c r="AW28" s="4">
        <f t="shared" si="16"/>
        <v>250</v>
      </c>
      <c r="AX28" s="3"/>
      <c r="AY28" s="4">
        <f t="shared" si="17"/>
        <v>250</v>
      </c>
      <c r="AZ28" s="3"/>
      <c r="BA28" s="4">
        <f t="shared" si="18"/>
        <v>250</v>
      </c>
      <c r="BB28" s="3"/>
      <c r="BC28" s="4">
        <f t="shared" si="19"/>
        <v>250</v>
      </c>
      <c r="BD28" s="3"/>
      <c r="BE28" s="4">
        <f t="shared" ref="BE28" si="925">IF(BD28="",250,IF(BD28*86400*$N28/1000-BE$8&gt;250-(SQRT($N28)/$N28*320+21),250-(SQRT($N28)/$N28*320+21),BD28*86400*$N28/1000-BE$8))</f>
        <v>250</v>
      </c>
      <c r="BF28" s="3"/>
      <c r="BG28" s="4">
        <f t="shared" ref="BG28" si="926">IF(BF28="",250,IF(BF28*86400*$N28/1000-BG$8&gt;250-(SQRT($N28)/$N28*320+21),250-(SQRT($N28)/$N28*320+21),BF28*86400*$N28/1000-BG$8))</f>
        <v>250</v>
      </c>
      <c r="BH28" s="3"/>
      <c r="BI28" s="4">
        <f t="shared" ref="BI28" si="927">IF(BH28="",250,IF(BH28*86400*$N28/1000-BI$8&gt;250-(SQRT($N28)/$N28*320+21),250-(SQRT($N28)/$N28*320+21),BH28*86400*$N28/1000-BI$8))</f>
        <v>250</v>
      </c>
      <c r="BJ28" s="3"/>
      <c r="BK28" s="4">
        <f t="shared" ref="BK28" si="928">IF(BJ28="",250,IF(BJ28*86400*$N28/1000-BK$8&gt;250-(SQRT($N28)/$N28*320+21),250-(SQRT($N28)/$N28*320+21),BJ28*86400*$N28/1000-BK$8))</f>
        <v>250</v>
      </c>
      <c r="BL28" s="3"/>
      <c r="BM28" s="4">
        <f t="shared" ref="BM28" si="929">IF(BL28="",250,IF(BL28*86400*$N28/1000-BM$8&gt;250-(SQRT($N28)/$N28*320+21),250-(SQRT($N28)/$N28*320+21),BL28*86400*$N28/1000-BM$8))</f>
        <v>250</v>
      </c>
      <c r="BN28" s="3"/>
      <c r="BO28" s="4">
        <f t="shared" ref="BO28" si="930">IF(BN28="",250,IF(BN28*86400*$N28/1000-BO$8&gt;250-(SQRT($N28)/$N28*320+21),250-(SQRT($N28)/$N28*320+21),BN28*86400*$N28/1000-BO$8))</f>
        <v>250</v>
      </c>
      <c r="BP28" s="3"/>
      <c r="BQ28" s="4">
        <f t="shared" ref="BQ28" si="931">IF(BP28="",250,IF(BP28*86400*$N28/1000-BQ$8&gt;250-(SQRT($N28)/$N28*320+21),250-(SQRT($N28)/$N28*320+21),BP28*86400*$N28/1000-BQ$8))</f>
        <v>250</v>
      </c>
      <c r="BR28" s="3"/>
      <c r="BS28" s="4">
        <f t="shared" ref="BS28" si="932">IF(BR28="",250,IF(BR28*86400*$N28/1000-BS$8&gt;250-(SQRT($N28)/$N28*320+21),250-(SQRT($N28)/$N28*320+21),BR28*86400*$N28/1000-BS$8))</f>
        <v>250</v>
      </c>
      <c r="BT28" s="3"/>
      <c r="BU28" s="4">
        <f t="shared" ref="BU28" si="933">IF(BT28="",250,IF(BT28*86400*$N28/1000-BU$8&gt;250-(SQRT($N28)/$N28*320+21),250-(SQRT($N28)/$N28*320+21),BT28*86400*$N28/1000-BU$8))</f>
        <v>250</v>
      </c>
      <c r="BV28" s="3"/>
      <c r="BW28" s="4">
        <f t="shared" ref="BW28" si="934">IF(BV28="",250,IF(BV28*86400*$N28/1000-BW$8&gt;250-(SQRT($N28)/$N28*320+21),250-(SQRT($N28)/$N28*320+21),BV28*86400*$N28/1000-BW$8))</f>
        <v>250</v>
      </c>
      <c r="BX28" s="3"/>
      <c r="BY28" s="4">
        <f t="shared" ref="BY28" si="935">IF(BX28="",250,IF(BX28*86400*$N28/1000-BY$8&gt;250-(SQRT($N28)/$N28*320+21),250-(SQRT($N28)/$N28*320+21),BX28*86400*$N28/1000-BY$8))</f>
        <v>250</v>
      </c>
      <c r="BZ28" s="3"/>
      <c r="CA28" s="4">
        <f t="shared" ref="CA28" si="936">IF(BZ28="",250,IF(BZ28*86400*$N28/1000-CA$8&gt;250-(SQRT($N28)/$N28*320+21),250-(SQRT($N28)/$N28*320+21),BZ28*86400*$N28/1000-CA$8))</f>
        <v>250</v>
      </c>
      <c r="CB28" s="3"/>
      <c r="CC28" s="4">
        <f t="shared" ref="CC28" si="937">IF(CB28="",250,IF(CB28*86400*$N28/1000-CC$8&gt;250-(SQRT($N28)/$N28*320+21),250-(SQRT($N28)/$N28*320+21),CB28*86400*$N28/1000-CC$8))</f>
        <v>250</v>
      </c>
      <c r="CD28" s="3"/>
      <c r="CE28" s="4">
        <f t="shared" ref="CE28" si="938">IF(CD28="",250,IF(CD28*86400*$N28/1000-CE$8&gt;250-(SQRT($N28)/$N28*320+21),250-(SQRT($N28)/$N28*320+21),CD28*86400*$N28/1000-CE$8))</f>
        <v>250</v>
      </c>
      <c r="CF28" s="3"/>
      <c r="CG28" s="4">
        <f t="shared" ref="CG28" si="939">IF(CF28="",250,IF(CF28*86400*$N28/1000-CG$8&gt;250-(SQRT($N28)/$N28*320+21),250-(SQRT($N28)/$N28*320+21),CF28*86400*$N28/1000-CG$8))</f>
        <v>250</v>
      </c>
      <c r="CH28" s="3"/>
      <c r="CI28" s="4">
        <f t="shared" ref="CI28" si="940">IF(CH28="",250,IF(CH28*86400*$N28/1000-CI$8&gt;250-(SQRT($N28)/$N28*320+21),250-(SQRT($N28)/$N28*320+21),CH28*86400*$N28/1000-CI$8))</f>
        <v>250</v>
      </c>
      <c r="CJ28" s="3"/>
      <c r="CK28" s="4">
        <f t="shared" ref="CK28" si="941">IF(CJ28="",250,IF(CJ28*86400*$N28/1000-CK$8&gt;250-(SQRT($N28)/$N28*320+21),250-(SQRT($N28)/$N28*320+21),CJ28*86400*$N28/1000-CK$8))</f>
        <v>250</v>
      </c>
      <c r="CL28" s="3"/>
      <c r="CM28" s="4">
        <f t="shared" ref="CM28" si="942">IF(CL28="",250,IF(CL28*86400*$N28/1000-CM$8&gt;250-(SQRT($N28)/$N28*320+21),250-(SQRT($N28)/$N28*320+21),CL28*86400*$N28/1000-CM$8))</f>
        <v>250</v>
      </c>
      <c r="CN28" s="3"/>
      <c r="CO28" s="4">
        <f t="shared" ref="CO28" si="943">IF(CN28="",250,IF(CN28*86400*$N28/1000-CO$8&gt;250-(SQRT($N28)/$N28*320+21),250-(SQRT($N28)/$N28*320+21),CN28*86400*$N28/1000-CO$8))</f>
        <v>250</v>
      </c>
      <c r="CP28" s="3"/>
      <c r="CQ28" s="4">
        <f t="shared" ref="CQ28" si="944">IF(CP28="",250,IF(CP28*86400*$N28/1000-CQ$8&gt;250-(SQRT($N28)/$N28*320+21),250-(SQRT($N28)/$N28*320+21),CP28*86400*$N28/1000-CQ$8))</f>
        <v>250</v>
      </c>
      <c r="CR28" s="3"/>
      <c r="CS28" s="4">
        <f t="shared" ref="CS28" si="945">IF(CR28="",250,IF(CR28*86400*$N28/1000-CS$8&gt;250-(SQRT($N28)/$N28*320+21),250-(SQRT($N28)/$N28*320+21),CR28*86400*$N28/1000-CS$8))</f>
        <v>250</v>
      </c>
      <c r="CT28" s="3"/>
      <c r="CU28" s="4">
        <f t="shared" ref="CU28" si="946">IF(CT28="",250,IF(CT28*86400*$N28/1000-CU$8&gt;250-(SQRT($N28)/$N28*320+21),250-(SQRT($N28)/$N28*320+21),CT28*86400*$N28/1000-CU$8))</f>
        <v>250</v>
      </c>
      <c r="CV28" s="3"/>
      <c r="CW28" s="4">
        <f t="shared" ref="CW28" si="947">IF(CV28="",250,IF(CV28*86400*$N28/1000-CW$8&gt;250-(SQRT($N28)/$N28*320+21),250-(SQRT($N28)/$N28*320+21),CV28*86400*$N28/1000-CW$8))</f>
        <v>250</v>
      </c>
      <c r="CX28" s="3"/>
      <c r="CY28" s="4">
        <f t="shared" ref="CY28" si="948">IF(CX28="",250,IF(CX28*86400*$N28/1000-CY$8&gt;250-(SQRT($N28)/$N28*320+21),250-(SQRT($N28)/$N28*320+21),CX28*86400*$N28/1000-CY$8))</f>
        <v>250</v>
      </c>
      <c r="CZ28" s="3"/>
      <c r="DA28" s="4">
        <f t="shared" ref="DA28" si="949">IF(CZ28="",250,IF(CZ28*86400*$N28/1000-DA$8&gt;250-(SQRT($N28)/$N28*320+21),250-(SQRT($N28)/$N28*320+21),CZ28*86400*$N28/1000-DA$8))</f>
        <v>250</v>
      </c>
      <c r="DB28" s="3"/>
      <c r="DC28" s="4">
        <f t="shared" ref="DC28" si="950">IF(DB28="",250,IF(DB28*86400*$N28/1000-DC$8&gt;250-(SQRT($N28)/$N28*320+21),250-(SQRT($N28)/$N28*320+21),DB28*86400*$N28/1000-DC$8))</f>
        <v>250</v>
      </c>
      <c r="DD28" s="3"/>
      <c r="DE28" s="4">
        <f t="shared" ref="DE28" si="951">IF(DD28="",250,IF(DD28*86400*$N28/1000-DE$8&gt;250-(SQRT($N28)/$N28*320+21),250-(SQRT($N28)/$N28*320+21),DD28*86400*$N28/1000-DE$8))</f>
        <v>250</v>
      </c>
      <c r="DF28" s="3"/>
      <c r="DG28" s="4">
        <f t="shared" ref="DG28" si="952">IF(DF28="",250,IF(DF28*86400*$N28/1000-DG$8&gt;250-(SQRT($N28)/$N28*320+21),250-(SQRT($N28)/$N28*320+21),DF28*86400*$N28/1000-DG$8))</f>
        <v>250</v>
      </c>
      <c r="DH28" s="3"/>
      <c r="DI28" s="4">
        <f t="shared" ref="DI28" si="953">IF(DH28="",250,IF(DH28*86400*$N28/1000-DI$8&gt;250-(SQRT($N28)/$N28*320+21),250-(SQRT($N28)/$N28*320+21),DH28*86400*$N28/1000-DI$8))</f>
        <v>250</v>
      </c>
      <c r="DJ28" s="3"/>
      <c r="DK28" s="4">
        <f t="shared" ref="DK28" si="954">IF(DJ28="",250,IF(DJ28*86400*$N28/1000-DK$8&gt;250-(SQRT($N28)/$N28*320+21),250-(SQRT($N28)/$N28*320+21),DJ28*86400*$N28/1000-DK$8))</f>
        <v>250</v>
      </c>
      <c r="DL28" s="3"/>
      <c r="DM28" s="4">
        <f t="shared" ref="DM28" si="955">IF(DL28="",250,IF(DL28*86400*$N28/1000-DM$8&gt;250-(SQRT($N28)/$N28*320+21),250-(SQRT($N28)/$N28*320+21),DL28*86400*$N28/1000-DM$8))</f>
        <v>250</v>
      </c>
      <c r="DN28" s="3"/>
      <c r="DO28" s="4">
        <f t="shared" ref="DO28" si="956">IF(DN28="",250,IF(DN28*86400*$N28/1000-DO$8&gt;250-(SQRT($N28)/$N28*320+21),250-(SQRT($N28)/$N28*320+21),DN28*86400*$N28/1000-DO$8))</f>
        <v>250</v>
      </c>
      <c r="DP28" s="3"/>
      <c r="DQ28" s="4">
        <f t="shared" ref="DQ28" si="957">IF(DP28="",250,IF(DP28*86400*$N28/1000-DQ$8&gt;250-(SQRT($N28)/$N28*320+21),250-(SQRT($N28)/$N28*320+21),DP28*86400*$N28/1000-DQ$8))</f>
        <v>250</v>
      </c>
      <c r="DR28" s="3"/>
      <c r="DS28" s="4">
        <f t="shared" ref="DS28" si="958">IF(DR28="",250,IF(DR28*86400*$N28/1000-DS$8&gt;250-(SQRT($N28)/$N28*320+21),250-(SQRT($N28)/$N28*320+21),DR28*86400*$N28/1000-DS$8))</f>
        <v>250</v>
      </c>
      <c r="DT28" s="3"/>
      <c r="DU28" s="4">
        <f t="shared" ref="DU28" si="959">IF(DT28="",250,IF(DT28*86400*$N28/1000-DU$8&gt;250-(SQRT($N28)/$N28*320+21),250-(SQRT($N28)/$N28*320+21),DT28*86400*$N28/1000-DU$8))</f>
        <v>250</v>
      </c>
      <c r="DV28" s="3"/>
      <c r="DW28" s="4">
        <f t="shared" ref="DW28" si="960">IF(DV28="",250,IF(DV28*86400*$N28/1000-DW$8&gt;250-(SQRT($N28)/$N28*320+21),250-(SQRT($N28)/$N28*320+21),DV28*86400*$N28/1000-DW$8))</f>
        <v>250</v>
      </c>
      <c r="DX28" s="3"/>
      <c r="DY28" s="4">
        <f t="shared" ref="DY28" si="961">IF(DX28="",250,IF(DX28*86400*$N28/1000-DY$8&gt;250-(SQRT($N28)/$N28*320+21),250-(SQRT($N28)/$N28*320+21),DX28*86400*$N28/1000-DY$8))</f>
        <v>250</v>
      </c>
      <c r="DZ28" s="3"/>
      <c r="EA28" s="4">
        <f t="shared" ref="EA28" si="962">IF(DZ28="",250,IF(DZ28*86400*$N28/1000-EA$8&gt;250-(SQRT($N28)/$N28*320+21),250-(SQRT($N28)/$N28*320+21),DZ28*86400*$N28/1000-EA$8))</f>
        <v>250</v>
      </c>
      <c r="EB28" s="3"/>
      <c r="EC28" s="4">
        <f t="shared" ref="EC28" si="963">IF(EB28="",250,IF(EB28*86400*$N28/1000-EC$8&gt;250-(SQRT($N28)/$N28*320+21),250-(SQRT($N28)/$N28*320+21),EB28*86400*$N28/1000-EC$8))</f>
        <v>250</v>
      </c>
      <c r="ED28" s="3"/>
      <c r="EE28" s="4">
        <f t="shared" ref="EE28" si="964">IF(ED28="",250,IF(ED28*86400*$N28/1000-EE$8&gt;250-(SQRT($N28)/$N28*320+21),250-(SQRT($N28)/$N28*320+21),ED28*86400*$N28/1000-EE$8))</f>
        <v>250</v>
      </c>
      <c r="EF28" s="3"/>
      <c r="EG28" s="4">
        <f t="shared" ref="EG28" si="965">IF(EF28="",250,IF(EF28*86400*$N28/1000-EG$8&gt;250-(SQRT($N28)/$N28*320+21),250-(SQRT($N28)/$N28*320+21),EF28*86400*$N28/1000-EG$8))</f>
        <v>250</v>
      </c>
      <c r="EH28" s="3"/>
      <c r="EI28" s="4">
        <f t="shared" ref="EI28" si="966">IF(EH28="",250,IF(EH28*86400*$N28/1000-EI$8&gt;250-(SQRT($N28)/$N28*320+21),250-(SQRT($N28)/$N28*320+21),EH28*86400*$N28/1000-EI$8))</f>
        <v>250</v>
      </c>
      <c r="EJ28" s="3"/>
      <c r="EK28" s="4">
        <f t="shared" ref="EK28" si="967">IF(EJ28="",250,IF(EJ28*86400*$N28/1000-EK$8&gt;250-(SQRT($N28)/$N28*320+21),250-(SQRT($N28)/$N28*320+21),EJ28*86400*$N28/1000-EK$8))</f>
        <v>250</v>
      </c>
      <c r="EL28" s="3"/>
      <c r="EM28" s="4">
        <f t="shared" ref="EM28" si="968">IF(EL28="",250,IF(EL28*86400*$N28/1000-EM$8&gt;250-(SQRT($N28)/$N28*320+21),250-(SQRT($N28)/$N28*320+21),EL28*86400*$N28/1000-EM$8))</f>
        <v>250</v>
      </c>
      <c r="EN28" s="3"/>
      <c r="EO28" s="75">
        <f t="shared" ref="EO28" si="969">IF(EN28="",250,IF(EN28*86400*$N28/1000-EO$8&gt;250-(SQRT($N28)/$N28*320+21),250-(SQRT($N28)/$N28*320+21),EN28*86400*$N28/1000-EO$8))</f>
        <v>250</v>
      </c>
    </row>
    <row r="29" spans="2:145" s="48" customFormat="1">
      <c r="B29" s="100" t="s">
        <v>147</v>
      </c>
      <c r="C29" s="94">
        <v>42979</v>
      </c>
      <c r="D29" s="102" t="s">
        <v>56</v>
      </c>
      <c r="E29" s="102" t="s">
        <v>31</v>
      </c>
      <c r="F29" s="96">
        <v>325</v>
      </c>
      <c r="G29" s="96">
        <v>8700</v>
      </c>
      <c r="H29" s="146">
        <v>0.08</v>
      </c>
      <c r="I29" s="96" t="s">
        <v>98</v>
      </c>
      <c r="J29" s="96">
        <v>58</v>
      </c>
      <c r="K29" s="87">
        <f t="shared" si="219"/>
        <v>126.76923076923077</v>
      </c>
      <c r="L29" s="83">
        <f t="shared" si="65"/>
        <v>67.473392999999987</v>
      </c>
      <c r="M29" s="84">
        <f t="shared" si="66"/>
        <v>59.295837769230786</v>
      </c>
      <c r="N29" s="150">
        <f t="shared" si="67"/>
        <v>54.552170747692323</v>
      </c>
      <c r="O29" s="85">
        <f t="shared" si="0"/>
        <v>5</v>
      </c>
      <c r="P29" s="3">
        <v>4.2662037037037033E-2</v>
      </c>
      <c r="Q29" s="4">
        <f t="shared" si="68"/>
        <v>129.07930137599388</v>
      </c>
      <c r="R29" s="3">
        <v>3.9641203703703706E-2</v>
      </c>
      <c r="S29" s="4">
        <f t="shared" ref="S29" si="970">IF(R29="",250,IF(R29*86400*$N29/1000-S$8&gt;250-(SQRT($N29)/$N29*320+21),250-(SQRT($N29)/$N29*320+21),R29*86400*$N29/1000-S$8))</f>
        <v>123.84118481084619</v>
      </c>
      <c r="T29" s="3">
        <v>3.6458333333333336E-2</v>
      </c>
      <c r="U29" s="4">
        <f t="shared" ref="U29" si="971">IF(T29="",250,IF(T29*86400*$N29/1000-U$8&gt;250-(SQRT($N29)/$N29*320+21),250-(SQRT($N29)/$N29*320+21),T29*86400*$N29/1000-U$8))</f>
        <v>124.33933785523081</v>
      </c>
      <c r="V29" s="3"/>
      <c r="W29" s="4">
        <f t="shared" ref="W29" si="972">IF(V29="",250,IF(V29*86400*$N29/1000-W$8&gt;250-(SQRT($N29)/$N29*320+21),250-(SQRT($N29)/$N29*320+21),V29*86400*$N29/1000-W$8))</f>
        <v>250</v>
      </c>
      <c r="X29" s="3"/>
      <c r="Y29" s="4">
        <f t="shared" si="4"/>
        <v>250</v>
      </c>
      <c r="Z29" s="3"/>
      <c r="AA29" s="4">
        <f t="shared" si="5"/>
        <v>250</v>
      </c>
      <c r="AB29" s="3"/>
      <c r="AC29" s="4">
        <f t="shared" si="6"/>
        <v>250</v>
      </c>
      <c r="AD29" s="3"/>
      <c r="AE29" s="4">
        <f t="shared" si="7"/>
        <v>250</v>
      </c>
      <c r="AF29" s="3"/>
      <c r="AG29" s="4">
        <f t="shared" si="8"/>
        <v>250</v>
      </c>
      <c r="AH29" s="3"/>
      <c r="AI29" s="4">
        <f t="shared" si="9"/>
        <v>250</v>
      </c>
      <c r="AJ29" s="3"/>
      <c r="AK29" s="4">
        <f t="shared" si="10"/>
        <v>250</v>
      </c>
      <c r="AL29" s="3"/>
      <c r="AM29" s="4">
        <f t="shared" ref="AM29" si="973">IF(AL29="",250,IF(AL29*86400*$N29/1000-AM$8&gt;250-(SQRT($N29)/$N29*320+21),250-(SQRT($N29)/$N29*320+21),AL29*86400*$N29/1000-AM$8))</f>
        <v>250</v>
      </c>
      <c r="AN29" s="3"/>
      <c r="AO29" s="4">
        <f t="shared" si="12"/>
        <v>250</v>
      </c>
      <c r="AP29" s="3">
        <v>3.7939814814814815E-2</v>
      </c>
      <c r="AQ29" s="4">
        <f t="shared" ref="AQ29" si="974">IF(AP29="",250,IF(AP29*86400*$N29/1000-AQ$8&gt;250-(SQRT($N29)/$N29*320+21),250-(SQRT($N29)/$N29*320+21),AP29*86400*$N29/1000-AQ$8))</f>
        <v>124.82201571093543</v>
      </c>
      <c r="AR29" s="3">
        <v>3.6539351851851851E-2</v>
      </c>
      <c r="AS29" s="4">
        <f t="shared" si="14"/>
        <v>98.221203050464652</v>
      </c>
      <c r="AT29" s="3"/>
      <c r="AU29" s="4">
        <f t="shared" si="15"/>
        <v>250</v>
      </c>
      <c r="AV29" s="3"/>
      <c r="AW29" s="4">
        <f t="shared" si="16"/>
        <v>250</v>
      </c>
      <c r="AX29" s="3"/>
      <c r="AY29" s="4">
        <f t="shared" si="17"/>
        <v>250</v>
      </c>
      <c r="AZ29" s="3"/>
      <c r="BA29" s="4">
        <f t="shared" si="18"/>
        <v>250</v>
      </c>
      <c r="BB29" s="3"/>
      <c r="BC29" s="4">
        <f t="shared" si="19"/>
        <v>250</v>
      </c>
      <c r="BD29" s="3"/>
      <c r="BE29" s="4">
        <f t="shared" ref="BE29" si="975">IF(BD29="",250,IF(BD29*86400*$N29/1000-BE$8&gt;250-(SQRT($N29)/$N29*320+21),250-(SQRT($N29)/$N29*320+21),BD29*86400*$N29/1000-BE$8))</f>
        <v>250</v>
      </c>
      <c r="BF29" s="3"/>
      <c r="BG29" s="4">
        <f t="shared" ref="BG29" si="976">IF(BF29="",250,IF(BF29*86400*$N29/1000-BG$8&gt;250-(SQRT($N29)/$N29*320+21),250-(SQRT($N29)/$N29*320+21),BF29*86400*$N29/1000-BG$8))</f>
        <v>250</v>
      </c>
      <c r="BH29" s="3"/>
      <c r="BI29" s="4">
        <f t="shared" ref="BI29" si="977">IF(BH29="",250,IF(BH29*86400*$N29/1000-BI$8&gt;250-(SQRT($N29)/$N29*320+21),250-(SQRT($N29)/$N29*320+21),BH29*86400*$N29/1000-BI$8))</f>
        <v>250</v>
      </c>
      <c r="BJ29" s="3"/>
      <c r="BK29" s="4">
        <f t="shared" ref="BK29" si="978">IF(BJ29="",250,IF(BJ29*86400*$N29/1000-BK$8&gt;250-(SQRT($N29)/$N29*320+21),250-(SQRT($N29)/$N29*320+21),BJ29*86400*$N29/1000-BK$8))</f>
        <v>250</v>
      </c>
      <c r="BL29" s="3"/>
      <c r="BM29" s="4">
        <f t="shared" ref="BM29" si="979">IF(BL29="",250,IF(BL29*86400*$N29/1000-BM$8&gt;250-(SQRT($N29)/$N29*320+21),250-(SQRT($N29)/$N29*320+21),BL29*86400*$N29/1000-BM$8))</f>
        <v>250</v>
      </c>
      <c r="BN29" s="3"/>
      <c r="BO29" s="4">
        <f t="shared" ref="BO29" si="980">IF(BN29="",250,IF(BN29*86400*$N29/1000-BO$8&gt;250-(SQRT($N29)/$N29*320+21),250-(SQRT($N29)/$N29*320+21),BN29*86400*$N29/1000-BO$8))</f>
        <v>250</v>
      </c>
      <c r="BP29" s="3"/>
      <c r="BQ29" s="4">
        <f t="shared" ref="BQ29" si="981">IF(BP29="",250,IF(BP29*86400*$N29/1000-BQ$8&gt;250-(SQRT($N29)/$N29*320+21),250-(SQRT($N29)/$N29*320+21),BP29*86400*$N29/1000-BQ$8))</f>
        <v>250</v>
      </c>
      <c r="BR29" s="3"/>
      <c r="BS29" s="4">
        <f t="shared" ref="BS29" si="982">IF(BR29="",250,IF(BR29*86400*$N29/1000-BS$8&gt;250-(SQRT($N29)/$N29*320+21),250-(SQRT($N29)/$N29*320+21),BR29*86400*$N29/1000-BS$8))</f>
        <v>250</v>
      </c>
      <c r="BT29" s="3"/>
      <c r="BU29" s="4">
        <f t="shared" ref="BU29" si="983">IF(BT29="",250,IF(BT29*86400*$N29/1000-BU$8&gt;250-(SQRT($N29)/$N29*320+21),250-(SQRT($N29)/$N29*320+21),BT29*86400*$N29/1000-BU$8))</f>
        <v>250</v>
      </c>
      <c r="BV29" s="3"/>
      <c r="BW29" s="4">
        <f t="shared" ref="BW29" si="984">IF(BV29="",250,IF(BV29*86400*$N29/1000-BW$8&gt;250-(SQRT($N29)/$N29*320+21),250-(SQRT($N29)/$N29*320+21),BV29*86400*$N29/1000-BW$8))</f>
        <v>250</v>
      </c>
      <c r="BX29" s="3"/>
      <c r="BY29" s="4">
        <f t="shared" ref="BY29" si="985">IF(BX29="",250,IF(BX29*86400*$N29/1000-BY$8&gt;250-(SQRT($N29)/$N29*320+21),250-(SQRT($N29)/$N29*320+21),BX29*86400*$N29/1000-BY$8))</f>
        <v>250</v>
      </c>
      <c r="BZ29" s="3"/>
      <c r="CA29" s="4">
        <f t="shared" ref="CA29" si="986">IF(BZ29="",250,IF(BZ29*86400*$N29/1000-CA$8&gt;250-(SQRT($N29)/$N29*320+21),250-(SQRT($N29)/$N29*320+21),BZ29*86400*$N29/1000-CA$8))</f>
        <v>250</v>
      </c>
      <c r="CB29" s="3"/>
      <c r="CC29" s="4">
        <f t="shared" ref="CC29" si="987">IF(CB29="",250,IF(CB29*86400*$N29/1000-CC$8&gt;250-(SQRT($N29)/$N29*320+21),250-(SQRT($N29)/$N29*320+21),CB29*86400*$N29/1000-CC$8))</f>
        <v>250</v>
      </c>
      <c r="CD29" s="3"/>
      <c r="CE29" s="4">
        <f t="shared" ref="CE29" si="988">IF(CD29="",250,IF(CD29*86400*$N29/1000-CE$8&gt;250-(SQRT($N29)/$N29*320+21),250-(SQRT($N29)/$N29*320+21),CD29*86400*$N29/1000-CE$8))</f>
        <v>250</v>
      </c>
      <c r="CF29" s="3"/>
      <c r="CG29" s="4">
        <f t="shared" ref="CG29" si="989">IF(CF29="",250,IF(CF29*86400*$N29/1000-CG$8&gt;250-(SQRT($N29)/$N29*320+21),250-(SQRT($N29)/$N29*320+21),CF29*86400*$N29/1000-CG$8))</f>
        <v>250</v>
      </c>
      <c r="CH29" s="3"/>
      <c r="CI29" s="4">
        <f t="shared" ref="CI29" si="990">IF(CH29="",250,IF(CH29*86400*$N29/1000-CI$8&gt;250-(SQRT($N29)/$N29*320+21),250-(SQRT($N29)/$N29*320+21),CH29*86400*$N29/1000-CI$8))</f>
        <v>250</v>
      </c>
      <c r="CJ29" s="3"/>
      <c r="CK29" s="4">
        <f t="shared" ref="CK29" si="991">IF(CJ29="",250,IF(CJ29*86400*$N29/1000-CK$8&gt;250-(SQRT($N29)/$N29*320+21),250-(SQRT($N29)/$N29*320+21),CJ29*86400*$N29/1000-CK$8))</f>
        <v>250</v>
      </c>
      <c r="CL29" s="3"/>
      <c r="CM29" s="4">
        <f t="shared" ref="CM29" si="992">IF(CL29="",250,IF(CL29*86400*$N29/1000-CM$8&gt;250-(SQRT($N29)/$N29*320+21),250-(SQRT($N29)/$N29*320+21),CL29*86400*$N29/1000-CM$8))</f>
        <v>250</v>
      </c>
      <c r="CN29" s="3"/>
      <c r="CO29" s="4">
        <f t="shared" ref="CO29" si="993">IF(CN29="",250,IF(CN29*86400*$N29/1000-CO$8&gt;250-(SQRT($N29)/$N29*320+21),250-(SQRT($N29)/$N29*320+21),CN29*86400*$N29/1000-CO$8))</f>
        <v>250</v>
      </c>
      <c r="CP29" s="3"/>
      <c r="CQ29" s="4">
        <f t="shared" ref="CQ29" si="994">IF(CP29="",250,IF(CP29*86400*$N29/1000-CQ$8&gt;250-(SQRT($N29)/$N29*320+21),250-(SQRT($N29)/$N29*320+21),CP29*86400*$N29/1000-CQ$8))</f>
        <v>250</v>
      </c>
      <c r="CR29" s="3"/>
      <c r="CS29" s="4">
        <f t="shared" ref="CS29" si="995">IF(CR29="",250,IF(CR29*86400*$N29/1000-CS$8&gt;250-(SQRT($N29)/$N29*320+21),250-(SQRT($N29)/$N29*320+21),CR29*86400*$N29/1000-CS$8))</f>
        <v>250</v>
      </c>
      <c r="CT29" s="3"/>
      <c r="CU29" s="4">
        <f t="shared" ref="CU29" si="996">IF(CT29="",250,IF(CT29*86400*$N29/1000-CU$8&gt;250-(SQRT($N29)/$N29*320+21),250-(SQRT($N29)/$N29*320+21),CT29*86400*$N29/1000-CU$8))</f>
        <v>250</v>
      </c>
      <c r="CV29" s="3"/>
      <c r="CW29" s="4">
        <f t="shared" ref="CW29" si="997">IF(CV29="",250,IF(CV29*86400*$N29/1000-CW$8&gt;250-(SQRT($N29)/$N29*320+21),250-(SQRT($N29)/$N29*320+21),CV29*86400*$N29/1000-CW$8))</f>
        <v>250</v>
      </c>
      <c r="CX29" s="3"/>
      <c r="CY29" s="4">
        <f t="shared" ref="CY29" si="998">IF(CX29="",250,IF(CX29*86400*$N29/1000-CY$8&gt;250-(SQRT($N29)/$N29*320+21),250-(SQRT($N29)/$N29*320+21),CX29*86400*$N29/1000-CY$8))</f>
        <v>250</v>
      </c>
      <c r="CZ29" s="3"/>
      <c r="DA29" s="4">
        <f t="shared" ref="DA29" si="999">IF(CZ29="",250,IF(CZ29*86400*$N29/1000-DA$8&gt;250-(SQRT($N29)/$N29*320+21),250-(SQRT($N29)/$N29*320+21),CZ29*86400*$N29/1000-DA$8))</f>
        <v>250</v>
      </c>
      <c r="DB29" s="3"/>
      <c r="DC29" s="4">
        <f t="shared" ref="DC29" si="1000">IF(DB29="",250,IF(DB29*86400*$N29/1000-DC$8&gt;250-(SQRT($N29)/$N29*320+21),250-(SQRT($N29)/$N29*320+21),DB29*86400*$N29/1000-DC$8))</f>
        <v>250</v>
      </c>
      <c r="DD29" s="3"/>
      <c r="DE29" s="4">
        <f t="shared" ref="DE29" si="1001">IF(DD29="",250,IF(DD29*86400*$N29/1000-DE$8&gt;250-(SQRT($N29)/$N29*320+21),250-(SQRT($N29)/$N29*320+21),DD29*86400*$N29/1000-DE$8))</f>
        <v>250</v>
      </c>
      <c r="DF29" s="3"/>
      <c r="DG29" s="4">
        <f t="shared" ref="DG29" si="1002">IF(DF29="",250,IF(DF29*86400*$N29/1000-DG$8&gt;250-(SQRT($N29)/$N29*320+21),250-(SQRT($N29)/$N29*320+21),DF29*86400*$N29/1000-DG$8))</f>
        <v>250</v>
      </c>
      <c r="DH29" s="3"/>
      <c r="DI29" s="4">
        <f t="shared" ref="DI29" si="1003">IF(DH29="",250,IF(DH29*86400*$N29/1000-DI$8&gt;250-(SQRT($N29)/$N29*320+21),250-(SQRT($N29)/$N29*320+21),DH29*86400*$N29/1000-DI$8))</f>
        <v>250</v>
      </c>
      <c r="DJ29" s="3"/>
      <c r="DK29" s="4">
        <f t="shared" ref="DK29" si="1004">IF(DJ29="",250,IF(DJ29*86400*$N29/1000-DK$8&gt;250-(SQRT($N29)/$N29*320+21),250-(SQRT($N29)/$N29*320+21),DJ29*86400*$N29/1000-DK$8))</f>
        <v>250</v>
      </c>
      <c r="DL29" s="3"/>
      <c r="DM29" s="4">
        <f t="shared" ref="DM29" si="1005">IF(DL29="",250,IF(DL29*86400*$N29/1000-DM$8&gt;250-(SQRT($N29)/$N29*320+21),250-(SQRT($N29)/$N29*320+21),DL29*86400*$N29/1000-DM$8))</f>
        <v>250</v>
      </c>
      <c r="DN29" s="3"/>
      <c r="DO29" s="4">
        <f t="shared" ref="DO29" si="1006">IF(DN29="",250,IF(DN29*86400*$N29/1000-DO$8&gt;250-(SQRT($N29)/$N29*320+21),250-(SQRT($N29)/$N29*320+21),DN29*86400*$N29/1000-DO$8))</f>
        <v>250</v>
      </c>
      <c r="DP29" s="3"/>
      <c r="DQ29" s="4">
        <f t="shared" ref="DQ29" si="1007">IF(DP29="",250,IF(DP29*86400*$N29/1000-DQ$8&gt;250-(SQRT($N29)/$N29*320+21),250-(SQRT($N29)/$N29*320+21),DP29*86400*$N29/1000-DQ$8))</f>
        <v>250</v>
      </c>
      <c r="DR29" s="3"/>
      <c r="DS29" s="4">
        <f t="shared" ref="DS29" si="1008">IF(DR29="",250,IF(DR29*86400*$N29/1000-DS$8&gt;250-(SQRT($N29)/$N29*320+21),250-(SQRT($N29)/$N29*320+21),DR29*86400*$N29/1000-DS$8))</f>
        <v>250</v>
      </c>
      <c r="DT29" s="3"/>
      <c r="DU29" s="4">
        <f t="shared" ref="DU29" si="1009">IF(DT29="",250,IF(DT29*86400*$N29/1000-DU$8&gt;250-(SQRT($N29)/$N29*320+21),250-(SQRT($N29)/$N29*320+21),DT29*86400*$N29/1000-DU$8))</f>
        <v>250</v>
      </c>
      <c r="DV29" s="3"/>
      <c r="DW29" s="4">
        <f t="shared" ref="DW29" si="1010">IF(DV29="",250,IF(DV29*86400*$N29/1000-DW$8&gt;250-(SQRT($N29)/$N29*320+21),250-(SQRT($N29)/$N29*320+21),DV29*86400*$N29/1000-DW$8))</f>
        <v>250</v>
      </c>
      <c r="DX29" s="3"/>
      <c r="DY29" s="4">
        <f t="shared" ref="DY29" si="1011">IF(DX29="",250,IF(DX29*86400*$N29/1000-DY$8&gt;250-(SQRT($N29)/$N29*320+21),250-(SQRT($N29)/$N29*320+21),DX29*86400*$N29/1000-DY$8))</f>
        <v>250</v>
      </c>
      <c r="DZ29" s="3"/>
      <c r="EA29" s="4">
        <f t="shared" ref="EA29" si="1012">IF(DZ29="",250,IF(DZ29*86400*$N29/1000-EA$8&gt;250-(SQRT($N29)/$N29*320+21),250-(SQRT($N29)/$N29*320+21),DZ29*86400*$N29/1000-EA$8))</f>
        <v>250</v>
      </c>
      <c r="EB29" s="3"/>
      <c r="EC29" s="4">
        <f t="shared" ref="EC29" si="1013">IF(EB29="",250,IF(EB29*86400*$N29/1000-EC$8&gt;250-(SQRT($N29)/$N29*320+21),250-(SQRT($N29)/$N29*320+21),EB29*86400*$N29/1000-EC$8))</f>
        <v>250</v>
      </c>
      <c r="ED29" s="3"/>
      <c r="EE29" s="4">
        <f t="shared" ref="EE29" si="1014">IF(ED29="",250,IF(ED29*86400*$N29/1000-EE$8&gt;250-(SQRT($N29)/$N29*320+21),250-(SQRT($N29)/$N29*320+21),ED29*86400*$N29/1000-EE$8))</f>
        <v>250</v>
      </c>
      <c r="EF29" s="3"/>
      <c r="EG29" s="4">
        <f t="shared" ref="EG29" si="1015">IF(EF29="",250,IF(EF29*86400*$N29/1000-EG$8&gt;250-(SQRT($N29)/$N29*320+21),250-(SQRT($N29)/$N29*320+21),EF29*86400*$N29/1000-EG$8))</f>
        <v>250</v>
      </c>
      <c r="EH29" s="3"/>
      <c r="EI29" s="4">
        <f t="shared" ref="EI29" si="1016">IF(EH29="",250,IF(EH29*86400*$N29/1000-EI$8&gt;250-(SQRT($N29)/$N29*320+21),250-(SQRT($N29)/$N29*320+21),EH29*86400*$N29/1000-EI$8))</f>
        <v>250</v>
      </c>
      <c r="EJ29" s="3"/>
      <c r="EK29" s="4">
        <f t="shared" ref="EK29" si="1017">IF(EJ29="",250,IF(EJ29*86400*$N29/1000-EK$8&gt;250-(SQRT($N29)/$N29*320+21),250-(SQRT($N29)/$N29*320+21),EJ29*86400*$N29/1000-EK$8))</f>
        <v>250</v>
      </c>
      <c r="EL29" s="3"/>
      <c r="EM29" s="4">
        <f t="shared" ref="EM29" si="1018">IF(EL29="",250,IF(EL29*86400*$N29/1000-EM$8&gt;250-(SQRT($N29)/$N29*320+21),250-(SQRT($N29)/$N29*320+21),EL29*86400*$N29/1000-EM$8))</f>
        <v>250</v>
      </c>
      <c r="EN29" s="3"/>
      <c r="EO29" s="75">
        <f t="shared" ref="EO29" si="1019">IF(EN29="",250,IF(EN29*86400*$N29/1000-EO$8&gt;250-(SQRT($N29)/$N29*320+21),250-(SQRT($N29)/$N29*320+21),EN29*86400*$N29/1000-EO$8))</f>
        <v>250</v>
      </c>
    </row>
    <row r="30" spans="2:145" s="48" customFormat="1">
      <c r="B30" s="100" t="s">
        <v>37</v>
      </c>
      <c r="C30" s="94">
        <v>42985</v>
      </c>
      <c r="D30" s="94" t="s">
        <v>52</v>
      </c>
      <c r="E30" s="101" t="s">
        <v>31</v>
      </c>
      <c r="F30" s="95">
        <v>245</v>
      </c>
      <c r="G30" s="95">
        <v>7370</v>
      </c>
      <c r="H30" s="146">
        <v>-0.05</v>
      </c>
      <c r="I30" s="95" t="s">
        <v>77</v>
      </c>
      <c r="J30" s="86">
        <v>59</v>
      </c>
      <c r="K30" s="87">
        <f>(G30/F30)+100</f>
        <v>130.08163265306123</v>
      </c>
      <c r="L30" s="83">
        <f t="shared" si="65"/>
        <v>54.00408014300001</v>
      </c>
      <c r="M30" s="84">
        <f t="shared" si="66"/>
        <v>76.077552510061224</v>
      </c>
      <c r="N30" s="150">
        <f t="shared" si="67"/>
        <v>79.881430135564287</v>
      </c>
      <c r="O30" s="85">
        <f t="shared" si="0"/>
        <v>7</v>
      </c>
      <c r="P30" s="3">
        <v>3.2372685185185185E-2</v>
      </c>
      <c r="Q30" s="4">
        <f t="shared" si="68"/>
        <v>151.42836008917331</v>
      </c>
      <c r="R30" s="3">
        <v>2.7627314814814813E-2</v>
      </c>
      <c r="S30" s="4">
        <f t="shared" ref="S30" si="1020">IF(R30="",250,IF(R30*86400*$N30/1000-S$8&gt;250-(SQRT($N30)/$N30*320+21),250-(SQRT($N30)/$N30*320+21),R30*86400*$N30/1000-S$8))</f>
        <v>127.67697373359195</v>
      </c>
      <c r="T30" s="3">
        <v>2.5717592592592594E-2</v>
      </c>
      <c r="U30" s="4">
        <f t="shared" ref="U30" si="1021">IF(T30="",250,IF(T30*86400*$N30/1000-U$8&gt;250-(SQRT($N30)/$N30*320+21),250-(SQRT($N30)/$N30*320+21),T30*86400*$N30/1000-U$8))</f>
        <v>129.99653776122386</v>
      </c>
      <c r="V30" s="3">
        <v>3.4039351851851855E-2</v>
      </c>
      <c r="W30" s="4">
        <f t="shared" ref="W30" si="1022">IF(V30="",250,IF(V30*86400*$N30/1000-W$8&gt;250-(SQRT($N30)/$N30*320+21),250-(SQRT($N30)/$N30*320+21),V30*86400*$N30/1000-W$8))</f>
        <v>119.93128602869459</v>
      </c>
      <c r="X30" s="3"/>
      <c r="Y30" s="4">
        <f t="shared" si="4"/>
        <v>250</v>
      </c>
      <c r="Z30" s="3"/>
      <c r="AA30" s="4">
        <f t="shared" si="5"/>
        <v>250</v>
      </c>
      <c r="AB30" s="3"/>
      <c r="AC30" s="4">
        <f t="shared" si="6"/>
        <v>250</v>
      </c>
      <c r="AD30" s="3">
        <v>3.1597222222222221E-2</v>
      </c>
      <c r="AE30" s="4">
        <f t="shared" si="7"/>
        <v>170.0763042700905</v>
      </c>
      <c r="AF30" s="3">
        <v>3.4004629629629628E-2</v>
      </c>
      <c r="AG30" s="4">
        <f t="shared" si="8"/>
        <v>160.69164173828787</v>
      </c>
      <c r="AH30" s="3"/>
      <c r="AI30" s="4">
        <f t="shared" si="9"/>
        <v>250</v>
      </c>
      <c r="AJ30" s="3"/>
      <c r="AK30" s="4">
        <f t="shared" si="10"/>
        <v>250</v>
      </c>
      <c r="AL30" s="3"/>
      <c r="AM30" s="4">
        <f t="shared" ref="AM30" si="1023">IF(AL30="",250,IF(AL30*86400*$N30/1000-AM$8&gt;250-(SQRT($N30)/$N30*320+21),250-(SQRT($N30)/$N30*320+21),AL30*86400*$N30/1000-AM$8))</f>
        <v>250</v>
      </c>
      <c r="AN30" s="3"/>
      <c r="AO30" s="4">
        <f t="shared" si="12"/>
        <v>250</v>
      </c>
      <c r="AP30" s="3"/>
      <c r="AQ30" s="4">
        <f t="shared" ref="AQ30" si="1024">IF(AP30="",250,IF(AP30*86400*$N30/1000-AQ$8&gt;250-(SQRT($N30)/$N30*320+21),250-(SQRT($N30)/$N30*320+21),AP30*86400*$N30/1000-AQ$8))</f>
        <v>250</v>
      </c>
      <c r="AR30" s="3"/>
      <c r="AS30" s="4">
        <f t="shared" si="14"/>
        <v>250</v>
      </c>
      <c r="AT30" s="3">
        <v>2.6793981481481485E-2</v>
      </c>
      <c r="AU30" s="4">
        <f t="shared" si="15"/>
        <v>124.92551076383134</v>
      </c>
      <c r="AV30" s="3"/>
      <c r="AW30" s="4">
        <f t="shared" si="16"/>
        <v>250</v>
      </c>
      <c r="AX30" s="3"/>
      <c r="AY30" s="4">
        <f t="shared" si="17"/>
        <v>250</v>
      </c>
      <c r="AZ30" s="3"/>
      <c r="BA30" s="4">
        <f t="shared" si="18"/>
        <v>250</v>
      </c>
      <c r="BB30" s="3"/>
      <c r="BC30" s="4">
        <f t="shared" si="19"/>
        <v>250</v>
      </c>
      <c r="BD30" s="3"/>
      <c r="BE30" s="4">
        <f t="shared" ref="BE30" si="1025">IF(BD30="",250,IF(BD30*86400*$N30/1000-BE$8&gt;250-(SQRT($N30)/$N30*320+21),250-(SQRT($N30)/$N30*320+21),BD30*86400*$N30/1000-BE$8))</f>
        <v>250</v>
      </c>
      <c r="BF30" s="3"/>
      <c r="BG30" s="4">
        <f t="shared" ref="BG30" si="1026">IF(BF30="",250,IF(BF30*86400*$N30/1000-BG$8&gt;250-(SQRT($N30)/$N30*320+21),250-(SQRT($N30)/$N30*320+21),BF30*86400*$N30/1000-BG$8))</f>
        <v>250</v>
      </c>
      <c r="BH30" s="3"/>
      <c r="BI30" s="4">
        <f t="shared" ref="BI30" si="1027">IF(BH30="",250,IF(BH30*86400*$N30/1000-BI$8&gt;250-(SQRT($N30)/$N30*320+21),250-(SQRT($N30)/$N30*320+21),BH30*86400*$N30/1000-BI$8))</f>
        <v>250</v>
      </c>
      <c r="BJ30" s="3"/>
      <c r="BK30" s="4">
        <f t="shared" ref="BK30" si="1028">IF(BJ30="",250,IF(BJ30*86400*$N30/1000-BK$8&gt;250-(SQRT($N30)/$N30*320+21),250-(SQRT($N30)/$N30*320+21),BJ30*86400*$N30/1000-BK$8))</f>
        <v>250</v>
      </c>
      <c r="BL30" s="3"/>
      <c r="BM30" s="4">
        <f t="shared" ref="BM30" si="1029">IF(BL30="",250,IF(BL30*86400*$N30/1000-BM$8&gt;250-(SQRT($N30)/$N30*320+21),250-(SQRT($N30)/$N30*320+21),BL30*86400*$N30/1000-BM$8))</f>
        <v>250</v>
      </c>
      <c r="BN30" s="3"/>
      <c r="BO30" s="4">
        <f t="shared" ref="BO30" si="1030">IF(BN30="",250,IF(BN30*86400*$N30/1000-BO$8&gt;250-(SQRT($N30)/$N30*320+21),250-(SQRT($N30)/$N30*320+21),BN30*86400*$N30/1000-BO$8))</f>
        <v>250</v>
      </c>
      <c r="BP30" s="3"/>
      <c r="BQ30" s="4">
        <f t="shared" ref="BQ30" si="1031">IF(BP30="",250,IF(BP30*86400*$N30/1000-BQ$8&gt;250-(SQRT($N30)/$N30*320+21),250-(SQRT($N30)/$N30*320+21),BP30*86400*$N30/1000-BQ$8))</f>
        <v>250</v>
      </c>
      <c r="BR30" s="3"/>
      <c r="BS30" s="4">
        <f t="shared" ref="BS30" si="1032">IF(BR30="",250,IF(BR30*86400*$N30/1000-BS$8&gt;250-(SQRT($N30)/$N30*320+21),250-(SQRT($N30)/$N30*320+21),BR30*86400*$N30/1000-BS$8))</f>
        <v>250</v>
      </c>
      <c r="BT30" s="3"/>
      <c r="BU30" s="4">
        <f t="shared" ref="BU30" si="1033">IF(BT30="",250,IF(BT30*86400*$N30/1000-BU$8&gt;250-(SQRT($N30)/$N30*320+21),250-(SQRT($N30)/$N30*320+21),BT30*86400*$N30/1000-BU$8))</f>
        <v>250</v>
      </c>
      <c r="BV30" s="3"/>
      <c r="BW30" s="4">
        <f t="shared" ref="BW30" si="1034">IF(BV30="",250,IF(BV30*86400*$N30/1000-BW$8&gt;250-(SQRT($N30)/$N30*320+21),250-(SQRT($N30)/$N30*320+21),BV30*86400*$N30/1000-BW$8))</f>
        <v>250</v>
      </c>
      <c r="BX30" s="3"/>
      <c r="BY30" s="4">
        <f t="shared" ref="BY30" si="1035">IF(BX30="",250,IF(BX30*86400*$N30/1000-BY$8&gt;250-(SQRT($N30)/$N30*320+21),250-(SQRT($N30)/$N30*320+21),BX30*86400*$N30/1000-BY$8))</f>
        <v>250</v>
      </c>
      <c r="BZ30" s="3"/>
      <c r="CA30" s="4">
        <f t="shared" ref="CA30" si="1036">IF(BZ30="",250,IF(BZ30*86400*$N30/1000-CA$8&gt;250-(SQRT($N30)/$N30*320+21),250-(SQRT($N30)/$N30*320+21),BZ30*86400*$N30/1000-CA$8))</f>
        <v>250</v>
      </c>
      <c r="CB30" s="3"/>
      <c r="CC30" s="4">
        <f t="shared" ref="CC30" si="1037">IF(CB30="",250,IF(CB30*86400*$N30/1000-CC$8&gt;250-(SQRT($N30)/$N30*320+21),250-(SQRT($N30)/$N30*320+21),CB30*86400*$N30/1000-CC$8))</f>
        <v>250</v>
      </c>
      <c r="CD30" s="3"/>
      <c r="CE30" s="4">
        <f t="shared" ref="CE30" si="1038">IF(CD30="",250,IF(CD30*86400*$N30/1000-CE$8&gt;250-(SQRT($N30)/$N30*320+21),250-(SQRT($N30)/$N30*320+21),CD30*86400*$N30/1000-CE$8))</f>
        <v>250</v>
      </c>
      <c r="CF30" s="3"/>
      <c r="CG30" s="4">
        <f t="shared" ref="CG30" si="1039">IF(CF30="",250,IF(CF30*86400*$N30/1000-CG$8&gt;250-(SQRT($N30)/$N30*320+21),250-(SQRT($N30)/$N30*320+21),CF30*86400*$N30/1000-CG$8))</f>
        <v>250</v>
      </c>
      <c r="CH30" s="3"/>
      <c r="CI30" s="4">
        <f t="shared" ref="CI30" si="1040">IF(CH30="",250,IF(CH30*86400*$N30/1000-CI$8&gt;250-(SQRT($N30)/$N30*320+21),250-(SQRT($N30)/$N30*320+21),CH30*86400*$N30/1000-CI$8))</f>
        <v>250</v>
      </c>
      <c r="CJ30" s="3"/>
      <c r="CK30" s="4">
        <f t="shared" ref="CK30" si="1041">IF(CJ30="",250,IF(CJ30*86400*$N30/1000-CK$8&gt;250-(SQRT($N30)/$N30*320+21),250-(SQRT($N30)/$N30*320+21),CJ30*86400*$N30/1000-CK$8))</f>
        <v>250</v>
      </c>
      <c r="CL30" s="3"/>
      <c r="CM30" s="4">
        <f t="shared" ref="CM30" si="1042">IF(CL30="",250,IF(CL30*86400*$N30/1000-CM$8&gt;250-(SQRT($N30)/$N30*320+21),250-(SQRT($N30)/$N30*320+21),CL30*86400*$N30/1000-CM$8))</f>
        <v>250</v>
      </c>
      <c r="CN30" s="3"/>
      <c r="CO30" s="4">
        <f t="shared" ref="CO30" si="1043">IF(CN30="",250,IF(CN30*86400*$N30/1000-CO$8&gt;250-(SQRT($N30)/$N30*320+21),250-(SQRT($N30)/$N30*320+21),CN30*86400*$N30/1000-CO$8))</f>
        <v>250</v>
      </c>
      <c r="CP30" s="3"/>
      <c r="CQ30" s="4">
        <f t="shared" ref="CQ30" si="1044">IF(CP30="",250,IF(CP30*86400*$N30/1000-CQ$8&gt;250-(SQRT($N30)/$N30*320+21),250-(SQRT($N30)/$N30*320+21),CP30*86400*$N30/1000-CQ$8))</f>
        <v>250</v>
      </c>
      <c r="CR30" s="3"/>
      <c r="CS30" s="4">
        <f t="shared" ref="CS30" si="1045">IF(CR30="",250,IF(CR30*86400*$N30/1000-CS$8&gt;250-(SQRT($N30)/$N30*320+21),250-(SQRT($N30)/$N30*320+21),CR30*86400*$N30/1000-CS$8))</f>
        <v>250</v>
      </c>
      <c r="CT30" s="3"/>
      <c r="CU30" s="4">
        <f t="shared" ref="CU30" si="1046">IF(CT30="",250,IF(CT30*86400*$N30/1000-CU$8&gt;250-(SQRT($N30)/$N30*320+21),250-(SQRT($N30)/$N30*320+21),CT30*86400*$N30/1000-CU$8))</f>
        <v>250</v>
      </c>
      <c r="CV30" s="3"/>
      <c r="CW30" s="4">
        <f t="shared" ref="CW30" si="1047">IF(CV30="",250,IF(CV30*86400*$N30/1000-CW$8&gt;250-(SQRT($N30)/$N30*320+21),250-(SQRT($N30)/$N30*320+21),CV30*86400*$N30/1000-CW$8))</f>
        <v>250</v>
      </c>
      <c r="CX30" s="3"/>
      <c r="CY30" s="4">
        <f t="shared" ref="CY30" si="1048">IF(CX30="",250,IF(CX30*86400*$N30/1000-CY$8&gt;250-(SQRT($N30)/$N30*320+21),250-(SQRT($N30)/$N30*320+21),CX30*86400*$N30/1000-CY$8))</f>
        <v>250</v>
      </c>
      <c r="CZ30" s="3"/>
      <c r="DA30" s="4">
        <f t="shared" ref="DA30" si="1049">IF(CZ30="",250,IF(CZ30*86400*$N30/1000-DA$8&gt;250-(SQRT($N30)/$N30*320+21),250-(SQRT($N30)/$N30*320+21),CZ30*86400*$N30/1000-DA$8))</f>
        <v>250</v>
      </c>
      <c r="DB30" s="3"/>
      <c r="DC30" s="4">
        <f t="shared" ref="DC30" si="1050">IF(DB30="",250,IF(DB30*86400*$N30/1000-DC$8&gt;250-(SQRT($N30)/$N30*320+21),250-(SQRT($N30)/$N30*320+21),DB30*86400*$N30/1000-DC$8))</f>
        <v>250</v>
      </c>
      <c r="DD30" s="3"/>
      <c r="DE30" s="4">
        <f t="shared" ref="DE30" si="1051">IF(DD30="",250,IF(DD30*86400*$N30/1000-DE$8&gt;250-(SQRT($N30)/$N30*320+21),250-(SQRT($N30)/$N30*320+21),DD30*86400*$N30/1000-DE$8))</f>
        <v>250</v>
      </c>
      <c r="DF30" s="3"/>
      <c r="DG30" s="4">
        <f t="shared" ref="DG30" si="1052">IF(DF30="",250,IF(DF30*86400*$N30/1000-DG$8&gt;250-(SQRT($N30)/$N30*320+21),250-(SQRT($N30)/$N30*320+21),DF30*86400*$N30/1000-DG$8))</f>
        <v>250</v>
      </c>
      <c r="DH30" s="3"/>
      <c r="DI30" s="4">
        <f t="shared" ref="DI30" si="1053">IF(DH30="",250,IF(DH30*86400*$N30/1000-DI$8&gt;250-(SQRT($N30)/$N30*320+21),250-(SQRT($N30)/$N30*320+21),DH30*86400*$N30/1000-DI$8))</f>
        <v>250</v>
      </c>
      <c r="DJ30" s="3"/>
      <c r="DK30" s="4">
        <f t="shared" ref="DK30" si="1054">IF(DJ30="",250,IF(DJ30*86400*$N30/1000-DK$8&gt;250-(SQRT($N30)/$N30*320+21),250-(SQRT($N30)/$N30*320+21),DJ30*86400*$N30/1000-DK$8))</f>
        <v>250</v>
      </c>
      <c r="DL30" s="3"/>
      <c r="DM30" s="4">
        <f t="shared" ref="DM30" si="1055">IF(DL30="",250,IF(DL30*86400*$N30/1000-DM$8&gt;250-(SQRT($N30)/$N30*320+21),250-(SQRT($N30)/$N30*320+21),DL30*86400*$N30/1000-DM$8))</f>
        <v>250</v>
      </c>
      <c r="DN30" s="3"/>
      <c r="DO30" s="4">
        <f t="shared" ref="DO30" si="1056">IF(DN30="",250,IF(DN30*86400*$N30/1000-DO$8&gt;250-(SQRT($N30)/$N30*320+21),250-(SQRT($N30)/$N30*320+21),DN30*86400*$N30/1000-DO$8))</f>
        <v>250</v>
      </c>
      <c r="DP30" s="3"/>
      <c r="DQ30" s="4">
        <f t="shared" ref="DQ30" si="1057">IF(DP30="",250,IF(DP30*86400*$N30/1000-DQ$8&gt;250-(SQRT($N30)/$N30*320+21),250-(SQRT($N30)/$N30*320+21),DP30*86400*$N30/1000-DQ$8))</f>
        <v>250</v>
      </c>
      <c r="DR30" s="3"/>
      <c r="DS30" s="4">
        <f t="shared" ref="DS30" si="1058">IF(DR30="",250,IF(DR30*86400*$N30/1000-DS$8&gt;250-(SQRT($N30)/$N30*320+21),250-(SQRT($N30)/$N30*320+21),DR30*86400*$N30/1000-DS$8))</f>
        <v>250</v>
      </c>
      <c r="DT30" s="3"/>
      <c r="DU30" s="4">
        <f t="shared" ref="DU30" si="1059">IF(DT30="",250,IF(DT30*86400*$N30/1000-DU$8&gt;250-(SQRT($N30)/$N30*320+21),250-(SQRT($N30)/$N30*320+21),DT30*86400*$N30/1000-DU$8))</f>
        <v>250</v>
      </c>
      <c r="DV30" s="3"/>
      <c r="DW30" s="4">
        <f t="shared" ref="DW30" si="1060">IF(DV30="",250,IF(DV30*86400*$N30/1000-DW$8&gt;250-(SQRT($N30)/$N30*320+21),250-(SQRT($N30)/$N30*320+21),DV30*86400*$N30/1000-DW$8))</f>
        <v>250</v>
      </c>
      <c r="DX30" s="3"/>
      <c r="DY30" s="4">
        <f t="shared" ref="DY30" si="1061">IF(DX30="",250,IF(DX30*86400*$N30/1000-DY$8&gt;250-(SQRT($N30)/$N30*320+21),250-(SQRT($N30)/$N30*320+21),DX30*86400*$N30/1000-DY$8))</f>
        <v>250</v>
      </c>
      <c r="DZ30" s="3"/>
      <c r="EA30" s="4">
        <f t="shared" ref="EA30" si="1062">IF(DZ30="",250,IF(DZ30*86400*$N30/1000-EA$8&gt;250-(SQRT($N30)/$N30*320+21),250-(SQRT($N30)/$N30*320+21),DZ30*86400*$N30/1000-EA$8))</f>
        <v>250</v>
      </c>
      <c r="EB30" s="3"/>
      <c r="EC30" s="4">
        <f t="shared" ref="EC30" si="1063">IF(EB30="",250,IF(EB30*86400*$N30/1000-EC$8&gt;250-(SQRT($N30)/$N30*320+21),250-(SQRT($N30)/$N30*320+21),EB30*86400*$N30/1000-EC$8))</f>
        <v>250</v>
      </c>
      <c r="ED30" s="3"/>
      <c r="EE30" s="4">
        <f t="shared" ref="EE30" si="1064">IF(ED30="",250,IF(ED30*86400*$N30/1000-EE$8&gt;250-(SQRT($N30)/$N30*320+21),250-(SQRT($N30)/$N30*320+21),ED30*86400*$N30/1000-EE$8))</f>
        <v>250</v>
      </c>
      <c r="EF30" s="3"/>
      <c r="EG30" s="4">
        <f t="shared" ref="EG30" si="1065">IF(EF30="",250,IF(EF30*86400*$N30/1000-EG$8&gt;250-(SQRT($N30)/$N30*320+21),250-(SQRT($N30)/$N30*320+21),EF30*86400*$N30/1000-EG$8))</f>
        <v>250</v>
      </c>
      <c r="EH30" s="3"/>
      <c r="EI30" s="4">
        <f t="shared" ref="EI30" si="1066">IF(EH30="",250,IF(EH30*86400*$N30/1000-EI$8&gt;250-(SQRT($N30)/$N30*320+21),250-(SQRT($N30)/$N30*320+21),EH30*86400*$N30/1000-EI$8))</f>
        <v>250</v>
      </c>
      <c r="EJ30" s="3"/>
      <c r="EK30" s="4">
        <f t="shared" ref="EK30" si="1067">IF(EJ30="",250,IF(EJ30*86400*$N30/1000-EK$8&gt;250-(SQRT($N30)/$N30*320+21),250-(SQRT($N30)/$N30*320+21),EJ30*86400*$N30/1000-EK$8))</f>
        <v>250</v>
      </c>
      <c r="EL30" s="3"/>
      <c r="EM30" s="4">
        <f t="shared" ref="EM30" si="1068">IF(EL30="",250,IF(EL30*86400*$N30/1000-EM$8&gt;250-(SQRT($N30)/$N30*320+21),250-(SQRT($N30)/$N30*320+21),EL30*86400*$N30/1000-EM$8))</f>
        <v>250</v>
      </c>
      <c r="EN30" s="3"/>
      <c r="EO30" s="75">
        <f t="shared" ref="EO30" si="1069">IF(EN30="",250,IF(EN30*86400*$N30/1000-EO$8&gt;250-(SQRT($N30)/$N30*320+21),250-(SQRT($N30)/$N30*320+21),EN30*86400*$N30/1000-EO$8))</f>
        <v>250</v>
      </c>
    </row>
    <row r="31" spans="2:145" s="48" customFormat="1">
      <c r="B31" s="100" t="s">
        <v>70</v>
      </c>
      <c r="C31" s="94">
        <v>42993</v>
      </c>
      <c r="D31" s="96" t="s">
        <v>56</v>
      </c>
      <c r="E31" s="96" t="s">
        <v>31</v>
      </c>
      <c r="F31" s="96">
        <v>370</v>
      </c>
      <c r="G31" s="96">
        <v>8220</v>
      </c>
      <c r="H31" s="146">
        <v>-0.05</v>
      </c>
      <c r="I31" s="96" t="s">
        <v>87</v>
      </c>
      <c r="J31" s="96">
        <v>73</v>
      </c>
      <c r="K31" s="87">
        <f t="shared" si="219"/>
        <v>122.21621621621622</v>
      </c>
      <c r="L31" s="83">
        <f t="shared" si="65"/>
        <v>62.94970768799999</v>
      </c>
      <c r="M31" s="84">
        <f t="shared" si="66"/>
        <v>59.266508528216235</v>
      </c>
      <c r="N31" s="150">
        <f t="shared" si="67"/>
        <v>62.229833954627047</v>
      </c>
      <c r="O31" s="85">
        <f t="shared" si="0"/>
        <v>2</v>
      </c>
      <c r="P31" s="3"/>
      <c r="Q31" s="4">
        <f t="shared" si="68"/>
        <v>250</v>
      </c>
      <c r="R31" s="3">
        <v>3.4895833333333334E-2</v>
      </c>
      <c r="S31" s="4">
        <f t="shared" ref="S31" si="1070">IF(R31="",250,IF(R31*86400*$N31/1000-S$8&gt;250-(SQRT($N31)/$N31*320+21),250-(SQRT($N31)/$N31*320+21),R31*86400*$N31/1000-S$8))</f>
        <v>124.62294937320053</v>
      </c>
      <c r="T31" s="3">
        <v>3.3032407407407406E-2</v>
      </c>
      <c r="U31" s="4">
        <f t="shared" ref="U31" si="1071">IF(T31="",250,IF(T31*86400*$N31/1000-U$8&gt;250-(SQRT($N31)/$N31*320+21),250-(SQRT($N31)/$N31*320+21),T31*86400*$N31/1000-U$8))</f>
        <v>130.10394610650559</v>
      </c>
      <c r="V31" s="3"/>
      <c r="W31" s="4">
        <f t="shared" ref="W31" si="1072">IF(V31="",250,IF(V31*86400*$N31/1000-W$8&gt;250-(SQRT($N31)/$N31*320+21),250-(SQRT($N31)/$N31*320+21),V31*86400*$N31/1000-W$8))</f>
        <v>250</v>
      </c>
      <c r="X31" s="3"/>
      <c r="Y31" s="4">
        <f t="shared" si="4"/>
        <v>250</v>
      </c>
      <c r="Z31" s="3"/>
      <c r="AA31" s="4">
        <f t="shared" si="5"/>
        <v>250</v>
      </c>
      <c r="AB31" s="3"/>
      <c r="AC31" s="4">
        <f t="shared" si="6"/>
        <v>250</v>
      </c>
      <c r="AD31" s="3"/>
      <c r="AE31" s="4">
        <f t="shared" si="7"/>
        <v>250</v>
      </c>
      <c r="AF31" s="3"/>
      <c r="AG31" s="4">
        <f t="shared" si="8"/>
        <v>250</v>
      </c>
      <c r="AH31" s="3"/>
      <c r="AI31" s="4">
        <f t="shared" si="9"/>
        <v>250</v>
      </c>
      <c r="AJ31" s="3"/>
      <c r="AK31" s="4">
        <f t="shared" si="10"/>
        <v>250</v>
      </c>
      <c r="AL31" s="3"/>
      <c r="AM31" s="4">
        <f t="shared" ref="AM31" si="1073">IF(AL31="",250,IF(AL31*86400*$N31/1000-AM$8&gt;250-(SQRT($N31)/$N31*320+21),250-(SQRT($N31)/$N31*320+21),AL31*86400*$N31/1000-AM$8))</f>
        <v>250</v>
      </c>
      <c r="AN31" s="3"/>
      <c r="AO31" s="4">
        <f t="shared" si="12"/>
        <v>250</v>
      </c>
      <c r="AP31" s="3"/>
      <c r="AQ31" s="4">
        <f t="shared" ref="AQ31" si="1074">IF(AP31="",250,IF(AP31*86400*$N31/1000-AQ$8&gt;250-(SQRT($N31)/$N31*320+21),250-(SQRT($N31)/$N31*320+21),AP31*86400*$N31/1000-AQ$8))</f>
        <v>250</v>
      </c>
      <c r="AR31" s="3"/>
      <c r="AS31" s="4">
        <f t="shared" si="14"/>
        <v>250</v>
      </c>
      <c r="AT31" s="3"/>
      <c r="AU31" s="4">
        <f t="shared" si="15"/>
        <v>250</v>
      </c>
      <c r="AV31" s="3"/>
      <c r="AW31" s="4">
        <f t="shared" si="16"/>
        <v>250</v>
      </c>
      <c r="AX31" s="3"/>
      <c r="AY31" s="4">
        <f t="shared" si="17"/>
        <v>250</v>
      </c>
      <c r="AZ31" s="3"/>
      <c r="BA31" s="4">
        <f t="shared" si="18"/>
        <v>250</v>
      </c>
      <c r="BB31" s="3"/>
      <c r="BC31" s="4">
        <f t="shared" si="19"/>
        <v>250</v>
      </c>
      <c r="BD31" s="3"/>
      <c r="BE31" s="4">
        <f t="shared" ref="BE31" si="1075">IF(BD31="",250,IF(BD31*86400*$N31/1000-BE$8&gt;250-(SQRT($N31)/$N31*320+21),250-(SQRT($N31)/$N31*320+21),BD31*86400*$N31/1000-BE$8))</f>
        <v>250</v>
      </c>
      <c r="BF31" s="3"/>
      <c r="BG31" s="4">
        <f t="shared" ref="BG31" si="1076">IF(BF31="",250,IF(BF31*86400*$N31/1000-BG$8&gt;250-(SQRT($N31)/$N31*320+21),250-(SQRT($N31)/$N31*320+21),BF31*86400*$N31/1000-BG$8))</f>
        <v>250</v>
      </c>
      <c r="BH31" s="3"/>
      <c r="BI31" s="4">
        <f t="shared" ref="BI31" si="1077">IF(BH31="",250,IF(BH31*86400*$N31/1000-BI$8&gt;250-(SQRT($N31)/$N31*320+21),250-(SQRT($N31)/$N31*320+21),BH31*86400*$N31/1000-BI$8))</f>
        <v>250</v>
      </c>
      <c r="BJ31" s="3"/>
      <c r="BK31" s="4">
        <f t="shared" ref="BK31" si="1078">IF(BJ31="",250,IF(BJ31*86400*$N31/1000-BK$8&gt;250-(SQRT($N31)/$N31*320+21),250-(SQRT($N31)/$N31*320+21),BJ31*86400*$N31/1000-BK$8))</f>
        <v>250</v>
      </c>
      <c r="BL31" s="3"/>
      <c r="BM31" s="4">
        <f t="shared" ref="BM31" si="1079">IF(BL31="",250,IF(BL31*86400*$N31/1000-BM$8&gt;250-(SQRT($N31)/$N31*320+21),250-(SQRT($N31)/$N31*320+21),BL31*86400*$N31/1000-BM$8))</f>
        <v>250</v>
      </c>
      <c r="BN31" s="3"/>
      <c r="BO31" s="4">
        <f t="shared" ref="BO31" si="1080">IF(BN31="",250,IF(BN31*86400*$N31/1000-BO$8&gt;250-(SQRT($N31)/$N31*320+21),250-(SQRT($N31)/$N31*320+21),BN31*86400*$N31/1000-BO$8))</f>
        <v>250</v>
      </c>
      <c r="BP31" s="3"/>
      <c r="BQ31" s="4">
        <f t="shared" ref="BQ31" si="1081">IF(BP31="",250,IF(BP31*86400*$N31/1000-BQ$8&gt;250-(SQRT($N31)/$N31*320+21),250-(SQRT($N31)/$N31*320+21),BP31*86400*$N31/1000-BQ$8))</f>
        <v>250</v>
      </c>
      <c r="BR31" s="3"/>
      <c r="BS31" s="4">
        <f t="shared" ref="BS31" si="1082">IF(BR31="",250,IF(BR31*86400*$N31/1000-BS$8&gt;250-(SQRT($N31)/$N31*320+21),250-(SQRT($N31)/$N31*320+21),BR31*86400*$N31/1000-BS$8))</f>
        <v>250</v>
      </c>
      <c r="BT31" s="3"/>
      <c r="BU31" s="4">
        <f t="shared" ref="BU31" si="1083">IF(BT31="",250,IF(BT31*86400*$N31/1000-BU$8&gt;250-(SQRT($N31)/$N31*320+21),250-(SQRT($N31)/$N31*320+21),BT31*86400*$N31/1000-BU$8))</f>
        <v>250</v>
      </c>
      <c r="BV31" s="3"/>
      <c r="BW31" s="4">
        <f t="shared" ref="BW31" si="1084">IF(BV31="",250,IF(BV31*86400*$N31/1000-BW$8&gt;250-(SQRT($N31)/$N31*320+21),250-(SQRT($N31)/$N31*320+21),BV31*86400*$N31/1000-BW$8))</f>
        <v>250</v>
      </c>
      <c r="BX31" s="3"/>
      <c r="BY31" s="4">
        <f t="shared" ref="BY31" si="1085">IF(BX31="",250,IF(BX31*86400*$N31/1000-BY$8&gt;250-(SQRT($N31)/$N31*320+21),250-(SQRT($N31)/$N31*320+21),BX31*86400*$N31/1000-BY$8))</f>
        <v>250</v>
      </c>
      <c r="BZ31" s="3"/>
      <c r="CA31" s="4">
        <f t="shared" ref="CA31" si="1086">IF(BZ31="",250,IF(BZ31*86400*$N31/1000-CA$8&gt;250-(SQRT($N31)/$N31*320+21),250-(SQRT($N31)/$N31*320+21),BZ31*86400*$N31/1000-CA$8))</f>
        <v>250</v>
      </c>
      <c r="CB31" s="3"/>
      <c r="CC31" s="4">
        <f t="shared" ref="CC31" si="1087">IF(CB31="",250,IF(CB31*86400*$N31/1000-CC$8&gt;250-(SQRT($N31)/$N31*320+21),250-(SQRT($N31)/$N31*320+21),CB31*86400*$N31/1000-CC$8))</f>
        <v>250</v>
      </c>
      <c r="CD31" s="3"/>
      <c r="CE31" s="4">
        <f t="shared" ref="CE31" si="1088">IF(CD31="",250,IF(CD31*86400*$N31/1000-CE$8&gt;250-(SQRT($N31)/$N31*320+21),250-(SQRT($N31)/$N31*320+21),CD31*86400*$N31/1000-CE$8))</f>
        <v>250</v>
      </c>
      <c r="CF31" s="3"/>
      <c r="CG31" s="4">
        <f t="shared" ref="CG31" si="1089">IF(CF31="",250,IF(CF31*86400*$N31/1000-CG$8&gt;250-(SQRT($N31)/$N31*320+21),250-(SQRT($N31)/$N31*320+21),CF31*86400*$N31/1000-CG$8))</f>
        <v>250</v>
      </c>
      <c r="CH31" s="3"/>
      <c r="CI31" s="4">
        <f t="shared" ref="CI31" si="1090">IF(CH31="",250,IF(CH31*86400*$N31/1000-CI$8&gt;250-(SQRT($N31)/$N31*320+21),250-(SQRT($N31)/$N31*320+21),CH31*86400*$N31/1000-CI$8))</f>
        <v>250</v>
      </c>
      <c r="CJ31" s="3"/>
      <c r="CK31" s="4">
        <f t="shared" ref="CK31" si="1091">IF(CJ31="",250,IF(CJ31*86400*$N31/1000-CK$8&gt;250-(SQRT($N31)/$N31*320+21),250-(SQRT($N31)/$N31*320+21),CJ31*86400*$N31/1000-CK$8))</f>
        <v>250</v>
      </c>
      <c r="CL31" s="3"/>
      <c r="CM31" s="4">
        <f t="shared" ref="CM31" si="1092">IF(CL31="",250,IF(CL31*86400*$N31/1000-CM$8&gt;250-(SQRT($N31)/$N31*320+21),250-(SQRT($N31)/$N31*320+21),CL31*86400*$N31/1000-CM$8))</f>
        <v>250</v>
      </c>
      <c r="CN31" s="3"/>
      <c r="CO31" s="4">
        <f t="shared" ref="CO31" si="1093">IF(CN31="",250,IF(CN31*86400*$N31/1000-CO$8&gt;250-(SQRT($N31)/$N31*320+21),250-(SQRT($N31)/$N31*320+21),CN31*86400*$N31/1000-CO$8))</f>
        <v>250</v>
      </c>
      <c r="CP31" s="3"/>
      <c r="CQ31" s="4">
        <f t="shared" ref="CQ31" si="1094">IF(CP31="",250,IF(CP31*86400*$N31/1000-CQ$8&gt;250-(SQRT($N31)/$N31*320+21),250-(SQRT($N31)/$N31*320+21),CP31*86400*$N31/1000-CQ$8))</f>
        <v>250</v>
      </c>
      <c r="CR31" s="3"/>
      <c r="CS31" s="4">
        <f t="shared" ref="CS31" si="1095">IF(CR31="",250,IF(CR31*86400*$N31/1000-CS$8&gt;250-(SQRT($N31)/$N31*320+21),250-(SQRT($N31)/$N31*320+21),CR31*86400*$N31/1000-CS$8))</f>
        <v>250</v>
      </c>
      <c r="CT31" s="3"/>
      <c r="CU31" s="4">
        <f t="shared" ref="CU31" si="1096">IF(CT31="",250,IF(CT31*86400*$N31/1000-CU$8&gt;250-(SQRT($N31)/$N31*320+21),250-(SQRT($N31)/$N31*320+21),CT31*86400*$N31/1000-CU$8))</f>
        <v>250</v>
      </c>
      <c r="CV31" s="3"/>
      <c r="CW31" s="4">
        <f t="shared" ref="CW31" si="1097">IF(CV31="",250,IF(CV31*86400*$N31/1000-CW$8&gt;250-(SQRT($N31)/$N31*320+21),250-(SQRT($N31)/$N31*320+21),CV31*86400*$N31/1000-CW$8))</f>
        <v>250</v>
      </c>
      <c r="CX31" s="3"/>
      <c r="CY31" s="4">
        <f t="shared" ref="CY31" si="1098">IF(CX31="",250,IF(CX31*86400*$N31/1000-CY$8&gt;250-(SQRT($N31)/$N31*320+21),250-(SQRT($N31)/$N31*320+21),CX31*86400*$N31/1000-CY$8))</f>
        <v>250</v>
      </c>
      <c r="CZ31" s="3"/>
      <c r="DA31" s="4">
        <f t="shared" ref="DA31" si="1099">IF(CZ31="",250,IF(CZ31*86400*$N31/1000-DA$8&gt;250-(SQRT($N31)/$N31*320+21),250-(SQRT($N31)/$N31*320+21),CZ31*86400*$N31/1000-DA$8))</f>
        <v>250</v>
      </c>
      <c r="DB31" s="3"/>
      <c r="DC31" s="4">
        <f t="shared" ref="DC31" si="1100">IF(DB31="",250,IF(DB31*86400*$N31/1000-DC$8&gt;250-(SQRT($N31)/$N31*320+21),250-(SQRT($N31)/$N31*320+21),DB31*86400*$N31/1000-DC$8))</f>
        <v>250</v>
      </c>
      <c r="DD31" s="3"/>
      <c r="DE31" s="4">
        <f t="shared" ref="DE31" si="1101">IF(DD31="",250,IF(DD31*86400*$N31/1000-DE$8&gt;250-(SQRT($N31)/$N31*320+21),250-(SQRT($N31)/$N31*320+21),DD31*86400*$N31/1000-DE$8))</f>
        <v>250</v>
      </c>
      <c r="DF31" s="3"/>
      <c r="DG31" s="4">
        <f t="shared" ref="DG31" si="1102">IF(DF31="",250,IF(DF31*86400*$N31/1000-DG$8&gt;250-(SQRT($N31)/$N31*320+21),250-(SQRT($N31)/$N31*320+21),DF31*86400*$N31/1000-DG$8))</f>
        <v>250</v>
      </c>
      <c r="DH31" s="3"/>
      <c r="DI31" s="4">
        <f t="shared" ref="DI31" si="1103">IF(DH31="",250,IF(DH31*86400*$N31/1000-DI$8&gt;250-(SQRT($N31)/$N31*320+21),250-(SQRT($N31)/$N31*320+21),DH31*86400*$N31/1000-DI$8))</f>
        <v>250</v>
      </c>
      <c r="DJ31" s="3"/>
      <c r="DK31" s="4">
        <f t="shared" ref="DK31" si="1104">IF(DJ31="",250,IF(DJ31*86400*$N31/1000-DK$8&gt;250-(SQRT($N31)/$N31*320+21),250-(SQRT($N31)/$N31*320+21),DJ31*86400*$N31/1000-DK$8))</f>
        <v>250</v>
      </c>
      <c r="DL31" s="3"/>
      <c r="DM31" s="4">
        <f t="shared" ref="DM31" si="1105">IF(DL31="",250,IF(DL31*86400*$N31/1000-DM$8&gt;250-(SQRT($N31)/$N31*320+21),250-(SQRT($N31)/$N31*320+21),DL31*86400*$N31/1000-DM$8))</f>
        <v>250</v>
      </c>
      <c r="DN31" s="3"/>
      <c r="DO31" s="4">
        <f t="shared" ref="DO31" si="1106">IF(DN31="",250,IF(DN31*86400*$N31/1000-DO$8&gt;250-(SQRT($N31)/$N31*320+21),250-(SQRT($N31)/$N31*320+21),DN31*86400*$N31/1000-DO$8))</f>
        <v>250</v>
      </c>
      <c r="DP31" s="3"/>
      <c r="DQ31" s="4">
        <f t="shared" ref="DQ31" si="1107">IF(DP31="",250,IF(DP31*86400*$N31/1000-DQ$8&gt;250-(SQRT($N31)/$N31*320+21),250-(SQRT($N31)/$N31*320+21),DP31*86400*$N31/1000-DQ$8))</f>
        <v>250</v>
      </c>
      <c r="DR31" s="3"/>
      <c r="DS31" s="4">
        <f t="shared" ref="DS31" si="1108">IF(DR31="",250,IF(DR31*86400*$N31/1000-DS$8&gt;250-(SQRT($N31)/$N31*320+21),250-(SQRT($N31)/$N31*320+21),DR31*86400*$N31/1000-DS$8))</f>
        <v>250</v>
      </c>
      <c r="DT31" s="3"/>
      <c r="DU31" s="4">
        <f t="shared" ref="DU31" si="1109">IF(DT31="",250,IF(DT31*86400*$N31/1000-DU$8&gt;250-(SQRT($N31)/$N31*320+21),250-(SQRT($N31)/$N31*320+21),DT31*86400*$N31/1000-DU$8))</f>
        <v>250</v>
      </c>
      <c r="DV31" s="3"/>
      <c r="DW31" s="4">
        <f t="shared" ref="DW31" si="1110">IF(DV31="",250,IF(DV31*86400*$N31/1000-DW$8&gt;250-(SQRT($N31)/$N31*320+21),250-(SQRT($N31)/$N31*320+21),DV31*86400*$N31/1000-DW$8))</f>
        <v>250</v>
      </c>
      <c r="DX31" s="3"/>
      <c r="DY31" s="4">
        <f t="shared" ref="DY31" si="1111">IF(DX31="",250,IF(DX31*86400*$N31/1000-DY$8&gt;250-(SQRT($N31)/$N31*320+21),250-(SQRT($N31)/$N31*320+21),DX31*86400*$N31/1000-DY$8))</f>
        <v>250</v>
      </c>
      <c r="DZ31" s="3"/>
      <c r="EA31" s="4">
        <f t="shared" ref="EA31" si="1112">IF(DZ31="",250,IF(DZ31*86400*$N31/1000-EA$8&gt;250-(SQRT($N31)/$N31*320+21),250-(SQRT($N31)/$N31*320+21),DZ31*86400*$N31/1000-EA$8))</f>
        <v>250</v>
      </c>
      <c r="EB31" s="3"/>
      <c r="EC31" s="4">
        <f t="shared" ref="EC31" si="1113">IF(EB31="",250,IF(EB31*86400*$N31/1000-EC$8&gt;250-(SQRT($N31)/$N31*320+21),250-(SQRT($N31)/$N31*320+21),EB31*86400*$N31/1000-EC$8))</f>
        <v>250</v>
      </c>
      <c r="ED31" s="3"/>
      <c r="EE31" s="4">
        <f t="shared" ref="EE31" si="1114">IF(ED31="",250,IF(ED31*86400*$N31/1000-EE$8&gt;250-(SQRT($N31)/$N31*320+21),250-(SQRT($N31)/$N31*320+21),ED31*86400*$N31/1000-EE$8))</f>
        <v>250</v>
      </c>
      <c r="EF31" s="3"/>
      <c r="EG31" s="4">
        <f t="shared" ref="EG31" si="1115">IF(EF31="",250,IF(EF31*86400*$N31/1000-EG$8&gt;250-(SQRT($N31)/$N31*320+21),250-(SQRT($N31)/$N31*320+21),EF31*86400*$N31/1000-EG$8))</f>
        <v>250</v>
      </c>
      <c r="EH31" s="3"/>
      <c r="EI31" s="4">
        <f t="shared" ref="EI31" si="1116">IF(EH31="",250,IF(EH31*86400*$N31/1000-EI$8&gt;250-(SQRT($N31)/$N31*320+21),250-(SQRT($N31)/$N31*320+21),EH31*86400*$N31/1000-EI$8))</f>
        <v>250</v>
      </c>
      <c r="EJ31" s="3"/>
      <c r="EK31" s="4">
        <f t="shared" ref="EK31" si="1117">IF(EJ31="",250,IF(EJ31*86400*$N31/1000-EK$8&gt;250-(SQRT($N31)/$N31*320+21),250-(SQRT($N31)/$N31*320+21),EJ31*86400*$N31/1000-EK$8))</f>
        <v>250</v>
      </c>
      <c r="EL31" s="3"/>
      <c r="EM31" s="4">
        <f t="shared" ref="EM31" si="1118">IF(EL31="",250,IF(EL31*86400*$N31/1000-EM$8&gt;250-(SQRT($N31)/$N31*320+21),250-(SQRT($N31)/$N31*320+21),EL31*86400*$N31/1000-EM$8))</f>
        <v>250</v>
      </c>
      <c r="EN31" s="3"/>
      <c r="EO31" s="75">
        <f t="shared" ref="EO31" si="1119">IF(EN31="",250,IF(EN31*86400*$N31/1000-EO$8&gt;250-(SQRT($N31)/$N31*320+21),250-(SQRT($N31)/$N31*320+21),EN31*86400*$N31/1000-EO$8))</f>
        <v>250</v>
      </c>
    </row>
    <row r="32" spans="2:145" s="48" customFormat="1">
      <c r="B32" s="100" t="s">
        <v>28</v>
      </c>
      <c r="C32" s="94">
        <v>43029</v>
      </c>
      <c r="D32" s="94" t="s">
        <v>56</v>
      </c>
      <c r="E32" s="101" t="s">
        <v>33</v>
      </c>
      <c r="F32" s="95">
        <v>392</v>
      </c>
      <c r="G32" s="95">
        <v>13540</v>
      </c>
      <c r="H32" s="146">
        <v>0</v>
      </c>
      <c r="I32" s="95" t="s">
        <v>99</v>
      </c>
      <c r="J32" s="86">
        <v>29</v>
      </c>
      <c r="K32" s="87">
        <f t="shared" si="219"/>
        <v>134.5408163265306</v>
      </c>
      <c r="L32" s="83">
        <f t="shared" si="65"/>
        <v>96.717677784000017</v>
      </c>
      <c r="M32" s="84">
        <f t="shared" si="66"/>
        <v>37.823138542530586</v>
      </c>
      <c r="N32" s="150">
        <f t="shared" si="67"/>
        <v>37.823138542530586</v>
      </c>
      <c r="O32" s="85">
        <f t="shared" si="0"/>
        <v>7</v>
      </c>
      <c r="P32" s="3">
        <v>6.5740740740740738E-2</v>
      </c>
      <c r="Q32" s="4">
        <f t="shared" si="68"/>
        <v>142.83542692157374</v>
      </c>
      <c r="R32" s="3">
        <v>5.8657407407407408E-2</v>
      </c>
      <c r="S32" s="4">
        <f t="shared" ref="S32" si="1120">IF(R32="",250,IF(R32*86400*$N32/1000-S$8&gt;250-(SQRT($N32)/$N32*320+21),250-(SQRT($N32)/$N32*320+21),R32*86400*$N32/1000-S$8))</f>
        <v>128.68766613354501</v>
      </c>
      <c r="T32" s="3">
        <v>5.8032407407407414E-2</v>
      </c>
      <c r="U32" s="4">
        <f t="shared" ref="U32" si="1121">IF(T32="",250,IF(T32*86400*$N32/1000-U$8&gt;250-(SQRT($N32)/$N32*320+21),250-(SQRT($N32)/$N32*320+21),T32*86400*$N32/1000-U$8))</f>
        <v>142.14521665224839</v>
      </c>
      <c r="V32" s="3"/>
      <c r="W32" s="4">
        <f t="shared" ref="W32" si="1122">IF(V32="",250,IF(V32*86400*$N32/1000-W$8&gt;250-(SQRT($N32)/$N32*320+21),250-(SQRT($N32)/$N32*320+21),V32*86400*$N32/1000-W$8))</f>
        <v>250</v>
      </c>
      <c r="X32" s="3"/>
      <c r="Y32" s="4">
        <f t="shared" si="4"/>
        <v>250</v>
      </c>
      <c r="Z32" s="3"/>
      <c r="AA32" s="4">
        <f t="shared" si="5"/>
        <v>250</v>
      </c>
      <c r="AB32" s="3">
        <v>6.4872685185185186E-2</v>
      </c>
      <c r="AC32" s="4">
        <f t="shared" si="6"/>
        <v>164.49869153088392</v>
      </c>
      <c r="AD32" s="3"/>
      <c r="AE32" s="4">
        <f t="shared" si="7"/>
        <v>250</v>
      </c>
      <c r="AF32" s="3"/>
      <c r="AG32" s="4">
        <f t="shared" si="8"/>
        <v>250</v>
      </c>
      <c r="AH32" s="3"/>
      <c r="AI32" s="4">
        <f t="shared" si="9"/>
        <v>250</v>
      </c>
      <c r="AJ32" s="3"/>
      <c r="AK32" s="4">
        <f t="shared" si="10"/>
        <v>250</v>
      </c>
      <c r="AL32" s="3"/>
      <c r="AM32" s="4">
        <f t="shared" ref="AM32" si="1123">IF(AL32="",250,IF(AL32*86400*$N32/1000-AM$8&gt;250-(SQRT($N32)/$N32*320+21),250-(SQRT($N32)/$N32*320+21),AL32*86400*$N32/1000-AM$8))</f>
        <v>250</v>
      </c>
      <c r="AN32" s="3"/>
      <c r="AO32" s="4">
        <f t="shared" si="12"/>
        <v>250</v>
      </c>
      <c r="AP32" s="3"/>
      <c r="AQ32" s="4">
        <f t="shared" ref="AQ32" si="1124">IF(AP32="",250,IF(AP32*86400*$N32/1000-AQ$8&gt;250-(SQRT($N32)/$N32*320+21),250-(SQRT($N32)/$N32*320+21),AP32*86400*$N32/1000-AQ$8))</f>
        <v>250</v>
      </c>
      <c r="AR32" s="3"/>
      <c r="AS32" s="4">
        <f t="shared" si="14"/>
        <v>250</v>
      </c>
      <c r="AT32" s="3"/>
      <c r="AU32" s="4">
        <f t="shared" si="15"/>
        <v>250</v>
      </c>
      <c r="AV32" s="3"/>
      <c r="AW32" s="4">
        <f t="shared" si="16"/>
        <v>250</v>
      </c>
      <c r="AX32" s="3"/>
      <c r="AY32" s="4">
        <f t="shared" si="17"/>
        <v>250</v>
      </c>
      <c r="AZ32" s="3"/>
      <c r="BA32" s="4">
        <f t="shared" si="18"/>
        <v>250</v>
      </c>
      <c r="BB32" s="3"/>
      <c r="BC32" s="4">
        <f t="shared" si="19"/>
        <v>250</v>
      </c>
      <c r="BD32" s="3"/>
      <c r="BE32" s="4">
        <f t="shared" ref="BE32" si="1125">IF(BD32="",250,IF(BD32*86400*$N32/1000-BE$8&gt;250-(SQRT($N32)/$N32*320+21),250-(SQRT($N32)/$N32*320+21),BD32*86400*$N32/1000-BE$8))</f>
        <v>250</v>
      </c>
      <c r="BF32" s="3"/>
      <c r="BG32" s="4">
        <f t="shared" ref="BG32" si="1126">IF(BF32="",250,IF(BF32*86400*$N32/1000-BG$8&gt;250-(SQRT($N32)/$N32*320+21),250-(SQRT($N32)/$N32*320+21),BF32*86400*$N32/1000-BG$8))</f>
        <v>250</v>
      </c>
      <c r="BH32" s="3"/>
      <c r="BI32" s="4">
        <f t="shared" ref="BI32" si="1127">IF(BH32="",250,IF(BH32*86400*$N32/1000-BI$8&gt;250-(SQRT($N32)/$N32*320+21),250-(SQRT($N32)/$N32*320+21),BH32*86400*$N32/1000-BI$8))</f>
        <v>250</v>
      </c>
      <c r="BJ32" s="3">
        <v>5.1724537037037034E-2</v>
      </c>
      <c r="BK32" s="4">
        <f t="shared" ref="BK32" si="1128">IF(BJ32="",250,IF(BJ32*86400*$N32/1000-BK$8&gt;250-(SQRT($N32)/$N32*320+21),250-(SQRT($N32)/$N32*320+21),BJ32*86400*$N32/1000-BK$8))</f>
        <v>118.0316061465692</v>
      </c>
      <c r="BL32" s="3"/>
      <c r="BM32" s="4">
        <f t="shared" ref="BM32" si="1129">IF(BL32="",250,IF(BL32*86400*$N32/1000-BM$8&gt;250-(SQRT($N32)/$N32*320+21),250-(SQRT($N32)/$N32*320+21),BL32*86400*$N32/1000-BM$8))</f>
        <v>250</v>
      </c>
      <c r="BN32" s="3"/>
      <c r="BO32" s="4">
        <f t="shared" ref="BO32" si="1130">IF(BN32="",250,IF(BN32*86400*$N32/1000-BO$8&gt;250-(SQRT($N32)/$N32*320+21),250-(SQRT($N32)/$N32*320+21),BN32*86400*$N32/1000-BO$8))</f>
        <v>250</v>
      </c>
      <c r="BP32" s="3"/>
      <c r="BQ32" s="4">
        <f t="shared" ref="BQ32" si="1131">IF(BP32="",250,IF(BP32*86400*$N32/1000-BQ$8&gt;250-(SQRT($N32)/$N32*320+21),250-(SQRT($N32)/$N32*320+21),BP32*86400*$N32/1000-BQ$8))</f>
        <v>250</v>
      </c>
      <c r="BR32" s="3"/>
      <c r="BS32" s="4">
        <f t="shared" ref="BS32" si="1132">IF(BR32="",250,IF(BR32*86400*$N32/1000-BS$8&gt;250-(SQRT($N32)/$N32*320+21),250-(SQRT($N32)/$N32*320+21),BR32*86400*$N32/1000-BS$8))</f>
        <v>250</v>
      </c>
      <c r="BT32" s="3"/>
      <c r="BU32" s="4">
        <f t="shared" ref="BU32" si="1133">IF(BT32="",250,IF(BT32*86400*$N32/1000-BU$8&gt;250-(SQRT($N32)/$N32*320+21),250-(SQRT($N32)/$N32*320+21),BT32*86400*$N32/1000-BU$8))</f>
        <v>250</v>
      </c>
      <c r="BV32" s="3"/>
      <c r="BW32" s="4">
        <f t="shared" ref="BW32" si="1134">IF(BV32="",250,IF(BV32*86400*$N32/1000-BW$8&gt;250-(SQRT($N32)/$N32*320+21),250-(SQRT($N32)/$N32*320+21),BV32*86400*$N32/1000-BW$8))</f>
        <v>250</v>
      </c>
      <c r="BX32" s="3"/>
      <c r="BY32" s="4">
        <f t="shared" ref="BY32" si="1135">IF(BX32="",250,IF(BX32*86400*$N32/1000-BY$8&gt;250-(SQRT($N32)/$N32*320+21),250-(SQRT($N32)/$N32*320+21),BX32*86400*$N32/1000-BY$8))</f>
        <v>250</v>
      </c>
      <c r="BZ32" s="3"/>
      <c r="CA32" s="4">
        <f t="shared" ref="CA32" si="1136">IF(BZ32="",250,IF(BZ32*86400*$N32/1000-CA$8&gt;250-(SQRT($N32)/$N32*320+21),250-(SQRT($N32)/$N32*320+21),BZ32*86400*$N32/1000-CA$8))</f>
        <v>250</v>
      </c>
      <c r="CB32" s="3">
        <v>6.4861111111111105E-2</v>
      </c>
      <c r="CC32" s="4">
        <f t="shared" ref="CC32" si="1137">IF(CB32="",250,IF(CB32*86400*$N32/1000-CC$8&gt;250-(SQRT($N32)/$N32*320+21),250-(SQRT($N32)/$N32*320+21),CB32*86400*$N32/1000-CC$8))</f>
        <v>159.96086839234135</v>
      </c>
      <c r="CD32" s="3"/>
      <c r="CE32" s="4">
        <f t="shared" ref="CE32" si="1138">IF(CD32="",250,IF(CD32*86400*$N32/1000-CE$8&gt;250-(SQRT($N32)/$N32*320+21),250-(SQRT($N32)/$N32*320+21),CD32*86400*$N32/1000-CE$8))</f>
        <v>250</v>
      </c>
      <c r="CF32" s="3"/>
      <c r="CG32" s="4">
        <f t="shared" ref="CG32" si="1139">IF(CF32="",250,IF(CF32*86400*$N32/1000-CG$8&gt;250-(SQRT($N32)/$N32*320+21),250-(SQRT($N32)/$N32*320+21),CF32*86400*$N32/1000-CG$8))</f>
        <v>250</v>
      </c>
      <c r="CH32" s="3"/>
      <c r="CI32" s="4">
        <f t="shared" ref="CI32" si="1140">IF(CH32="",250,IF(CH32*86400*$N32/1000-CI$8&gt;250-(SQRT($N32)/$N32*320+21),250-(SQRT($N32)/$N32*320+21),CH32*86400*$N32/1000-CI$8))</f>
        <v>250</v>
      </c>
      <c r="CJ32" s="3"/>
      <c r="CK32" s="4">
        <f t="shared" ref="CK32" si="1141">IF(CJ32="",250,IF(CJ32*86400*$N32/1000-CK$8&gt;250-(SQRT($N32)/$N32*320+21),250-(SQRT($N32)/$N32*320+21),CJ32*86400*$N32/1000-CK$8))</f>
        <v>250</v>
      </c>
      <c r="CL32" s="3"/>
      <c r="CM32" s="4">
        <f t="shared" ref="CM32" si="1142">IF(CL32="",250,IF(CL32*86400*$N32/1000-CM$8&gt;250-(SQRT($N32)/$N32*320+21),250-(SQRT($N32)/$N32*320+21),CL32*86400*$N32/1000-CM$8))</f>
        <v>250</v>
      </c>
      <c r="CN32" s="3"/>
      <c r="CO32" s="4">
        <f t="shared" ref="CO32" si="1143">IF(CN32="",250,IF(CN32*86400*$N32/1000-CO$8&gt;250-(SQRT($N32)/$N32*320+21),250-(SQRT($N32)/$N32*320+21),CN32*86400*$N32/1000-CO$8))</f>
        <v>250</v>
      </c>
      <c r="CP32" s="3">
        <v>5.3564814814814815E-2</v>
      </c>
      <c r="CQ32" s="4">
        <f t="shared" ref="CQ32" si="1144">IF(CP32="",250,IF(CP32*86400*$N32/1000-CQ$8&gt;250-(SQRT($N32)/$N32*320+21),250-(SQRT($N32)/$N32*320+21),CP32*86400*$N32/1000-CQ$8))</f>
        <v>126.04548517483155</v>
      </c>
      <c r="CR32" s="3"/>
      <c r="CS32" s="4">
        <f t="shared" ref="CS32" si="1145">IF(CR32="",250,IF(CR32*86400*$N32/1000-CS$8&gt;250-(SQRT($N32)/$N32*320+21),250-(SQRT($N32)/$N32*320+21),CR32*86400*$N32/1000-CS$8))</f>
        <v>250</v>
      </c>
      <c r="CT32" s="3"/>
      <c r="CU32" s="4">
        <f t="shared" ref="CU32" si="1146">IF(CT32="",250,IF(CT32*86400*$N32/1000-CU$8&gt;250-(SQRT($N32)/$N32*320+21),250-(SQRT($N32)/$N32*320+21),CT32*86400*$N32/1000-CU$8))</f>
        <v>250</v>
      </c>
      <c r="CV32" s="3"/>
      <c r="CW32" s="4">
        <f t="shared" ref="CW32" si="1147">IF(CV32="",250,IF(CV32*86400*$N32/1000-CW$8&gt;250-(SQRT($N32)/$N32*320+21),250-(SQRT($N32)/$N32*320+21),CV32*86400*$N32/1000-CW$8))</f>
        <v>250</v>
      </c>
      <c r="CX32" s="3"/>
      <c r="CY32" s="4">
        <f t="shared" ref="CY32" si="1148">IF(CX32="",250,IF(CX32*86400*$N32/1000-CY$8&gt;250-(SQRT($N32)/$N32*320+21),250-(SQRT($N32)/$N32*320+21),CX32*86400*$N32/1000-CY$8))</f>
        <v>250</v>
      </c>
      <c r="CZ32" s="3"/>
      <c r="DA32" s="4">
        <f t="shared" ref="DA32" si="1149">IF(CZ32="",250,IF(CZ32*86400*$N32/1000-DA$8&gt;250-(SQRT($N32)/$N32*320+21),250-(SQRT($N32)/$N32*320+21),CZ32*86400*$N32/1000-DA$8))</f>
        <v>250</v>
      </c>
      <c r="DB32" s="3"/>
      <c r="DC32" s="4">
        <f t="shared" ref="DC32" si="1150">IF(DB32="",250,IF(DB32*86400*$N32/1000-DC$8&gt;250-(SQRT($N32)/$N32*320+21),250-(SQRT($N32)/$N32*320+21),DB32*86400*$N32/1000-DC$8))</f>
        <v>250</v>
      </c>
      <c r="DD32" s="3"/>
      <c r="DE32" s="4">
        <f t="shared" ref="DE32" si="1151">IF(DD32="",250,IF(DD32*86400*$N32/1000-DE$8&gt;250-(SQRT($N32)/$N32*320+21),250-(SQRT($N32)/$N32*320+21),DD32*86400*$N32/1000-DE$8))</f>
        <v>250</v>
      </c>
      <c r="DF32" s="3"/>
      <c r="DG32" s="4">
        <f t="shared" ref="DG32" si="1152">IF(DF32="",250,IF(DF32*86400*$N32/1000-DG$8&gt;250-(SQRT($N32)/$N32*320+21),250-(SQRT($N32)/$N32*320+21),DF32*86400*$N32/1000-DG$8))</f>
        <v>250</v>
      </c>
      <c r="DH32" s="3"/>
      <c r="DI32" s="4">
        <f t="shared" ref="DI32" si="1153">IF(DH32="",250,IF(DH32*86400*$N32/1000-DI$8&gt;250-(SQRT($N32)/$N32*320+21),250-(SQRT($N32)/$N32*320+21),DH32*86400*$N32/1000-DI$8))</f>
        <v>250</v>
      </c>
      <c r="DJ32" s="3"/>
      <c r="DK32" s="4">
        <f t="shared" ref="DK32" si="1154">IF(DJ32="",250,IF(DJ32*86400*$N32/1000-DK$8&gt;250-(SQRT($N32)/$N32*320+21),250-(SQRT($N32)/$N32*320+21),DJ32*86400*$N32/1000-DK$8))</f>
        <v>250</v>
      </c>
      <c r="DL32" s="3"/>
      <c r="DM32" s="4">
        <f t="shared" ref="DM32" si="1155">IF(DL32="",250,IF(DL32*86400*$N32/1000-DM$8&gt;250-(SQRT($N32)/$N32*320+21),250-(SQRT($N32)/$N32*320+21),DL32*86400*$N32/1000-DM$8))</f>
        <v>250</v>
      </c>
      <c r="DN32" s="3"/>
      <c r="DO32" s="4">
        <f t="shared" ref="DO32" si="1156">IF(DN32="",250,IF(DN32*86400*$N32/1000-DO$8&gt;250-(SQRT($N32)/$N32*320+21),250-(SQRT($N32)/$N32*320+21),DN32*86400*$N32/1000-DO$8))</f>
        <v>250</v>
      </c>
      <c r="DP32" s="3"/>
      <c r="DQ32" s="4">
        <f t="shared" ref="DQ32" si="1157">IF(DP32="",250,IF(DP32*86400*$N32/1000-DQ$8&gt;250-(SQRT($N32)/$N32*320+21),250-(SQRT($N32)/$N32*320+21),DP32*86400*$N32/1000-DQ$8))</f>
        <v>250</v>
      </c>
      <c r="DR32" s="3"/>
      <c r="DS32" s="4">
        <f t="shared" ref="DS32" si="1158">IF(DR32="",250,IF(DR32*86400*$N32/1000-DS$8&gt;250-(SQRT($N32)/$N32*320+21),250-(SQRT($N32)/$N32*320+21),DR32*86400*$N32/1000-DS$8))</f>
        <v>250</v>
      </c>
      <c r="DT32" s="3"/>
      <c r="DU32" s="4">
        <f t="shared" ref="DU32" si="1159">IF(DT32="",250,IF(DT32*86400*$N32/1000-DU$8&gt;250-(SQRT($N32)/$N32*320+21),250-(SQRT($N32)/$N32*320+21),DT32*86400*$N32/1000-DU$8))</f>
        <v>250</v>
      </c>
      <c r="DV32" s="3"/>
      <c r="DW32" s="4">
        <f t="shared" ref="DW32" si="1160">IF(DV32="",250,IF(DV32*86400*$N32/1000-DW$8&gt;250-(SQRT($N32)/$N32*320+21),250-(SQRT($N32)/$N32*320+21),DV32*86400*$N32/1000-DW$8))</f>
        <v>250</v>
      </c>
      <c r="DX32" s="3"/>
      <c r="DY32" s="4">
        <f t="shared" ref="DY32" si="1161">IF(DX32="",250,IF(DX32*86400*$N32/1000-DY$8&gt;250-(SQRT($N32)/$N32*320+21),250-(SQRT($N32)/$N32*320+21),DX32*86400*$N32/1000-DY$8))</f>
        <v>250</v>
      </c>
      <c r="DZ32" s="3"/>
      <c r="EA32" s="4">
        <f t="shared" ref="EA32" si="1162">IF(DZ32="",250,IF(DZ32*86400*$N32/1000-EA$8&gt;250-(SQRT($N32)/$N32*320+21),250-(SQRT($N32)/$N32*320+21),DZ32*86400*$N32/1000-EA$8))</f>
        <v>250</v>
      </c>
      <c r="EB32" s="3"/>
      <c r="EC32" s="4">
        <f t="shared" ref="EC32" si="1163">IF(EB32="",250,IF(EB32*86400*$N32/1000-EC$8&gt;250-(SQRT($N32)/$N32*320+21),250-(SQRT($N32)/$N32*320+21),EB32*86400*$N32/1000-EC$8))</f>
        <v>250</v>
      </c>
      <c r="ED32" s="3"/>
      <c r="EE32" s="4">
        <f t="shared" ref="EE32" si="1164">IF(ED32="",250,IF(ED32*86400*$N32/1000-EE$8&gt;250-(SQRT($N32)/$N32*320+21),250-(SQRT($N32)/$N32*320+21),ED32*86400*$N32/1000-EE$8))</f>
        <v>250</v>
      </c>
      <c r="EF32" s="3"/>
      <c r="EG32" s="4">
        <f t="shared" ref="EG32" si="1165">IF(EF32="",250,IF(EF32*86400*$N32/1000-EG$8&gt;250-(SQRT($N32)/$N32*320+21),250-(SQRT($N32)/$N32*320+21),EF32*86400*$N32/1000-EG$8))</f>
        <v>250</v>
      </c>
      <c r="EH32" s="3"/>
      <c r="EI32" s="4">
        <f t="shared" ref="EI32" si="1166">IF(EH32="",250,IF(EH32*86400*$N32/1000-EI$8&gt;250-(SQRT($N32)/$N32*320+21),250-(SQRT($N32)/$N32*320+21),EH32*86400*$N32/1000-EI$8))</f>
        <v>250</v>
      </c>
      <c r="EJ32" s="3"/>
      <c r="EK32" s="4">
        <f t="shared" ref="EK32" si="1167">IF(EJ32="",250,IF(EJ32*86400*$N32/1000-EK$8&gt;250-(SQRT($N32)/$N32*320+21),250-(SQRT($N32)/$N32*320+21),EJ32*86400*$N32/1000-EK$8))</f>
        <v>250</v>
      </c>
      <c r="EL32" s="3"/>
      <c r="EM32" s="4">
        <f t="shared" ref="EM32" si="1168">IF(EL32="",250,IF(EL32*86400*$N32/1000-EM$8&gt;250-(SQRT($N32)/$N32*320+21),250-(SQRT($N32)/$N32*320+21),EL32*86400*$N32/1000-EM$8))</f>
        <v>250</v>
      </c>
      <c r="EN32" s="3"/>
      <c r="EO32" s="75">
        <f t="shared" ref="EO32" si="1169">IF(EN32="",250,IF(EN32*86400*$N32/1000-EO$8&gt;250-(SQRT($N32)/$N32*320+21),250-(SQRT($N32)/$N32*320+21),EN32*86400*$N32/1000-EO$8))</f>
        <v>250</v>
      </c>
    </row>
    <row r="33" spans="2:145" s="48" customFormat="1">
      <c r="B33" s="100" t="s">
        <v>29</v>
      </c>
      <c r="C33" s="94">
        <v>43043</v>
      </c>
      <c r="D33" s="94" t="s">
        <v>56</v>
      </c>
      <c r="E33" s="101" t="s">
        <v>36</v>
      </c>
      <c r="F33" s="95">
        <v>150</v>
      </c>
      <c r="G33" s="95">
        <v>7500</v>
      </c>
      <c r="H33" s="146">
        <v>0.15</v>
      </c>
      <c r="I33" s="95" t="s">
        <v>100</v>
      </c>
      <c r="J33" s="86">
        <v>34</v>
      </c>
      <c r="K33" s="87">
        <f t="shared" si="219"/>
        <v>150</v>
      </c>
      <c r="L33" s="83">
        <f t="shared" si="65"/>
        <v>55.453125</v>
      </c>
      <c r="M33" s="84">
        <f t="shared" si="66"/>
        <v>94.546875</v>
      </c>
      <c r="N33" s="150">
        <f t="shared" si="67"/>
        <v>80.364843750000006</v>
      </c>
      <c r="O33" s="85">
        <f t="shared" si="0"/>
        <v>8</v>
      </c>
      <c r="P33" s="3"/>
      <c r="Q33" s="4">
        <f t="shared" si="68"/>
        <v>250</v>
      </c>
      <c r="R33" s="3">
        <v>2.7986111111111111E-2</v>
      </c>
      <c r="S33" s="4">
        <f t="shared" ref="S33" si="1170">IF(R33="",250,IF(R33*86400*$N33/1000-S$8&gt;250-(SQRT($N33)/$N33*320+21),250-(SQRT($N33)/$N33*320+21),R33*86400*$N33/1000-S$8))</f>
        <v>131.32219218750001</v>
      </c>
      <c r="T33" s="3">
        <v>2.6342592592592588E-2</v>
      </c>
      <c r="U33" s="4">
        <f t="shared" ref="U33" si="1171">IF(T33="",250,IF(T33*86400*$N33/1000-U$8&gt;250-(SQRT($N33)/$N33*320+21),250-(SQRT($N33)/$N33*320+21),T33*86400*$N33/1000-U$8))</f>
        <v>135.41038437499998</v>
      </c>
      <c r="V33" s="3">
        <v>3.3287037037037039E-2</v>
      </c>
      <c r="W33" s="4">
        <f t="shared" ref="W33" si="1172">IF(V33="",250,IF(V33*86400*$N33/1000-W$8&gt;250-(SQRT($N33)/$N33*320+21),250-(SQRT($N33)/$N33*320+21),V33*86400*$N33/1000-W$8))</f>
        <v>116.12929062500001</v>
      </c>
      <c r="X33" s="3"/>
      <c r="Y33" s="4">
        <f t="shared" si="4"/>
        <v>250</v>
      </c>
      <c r="Z33" s="3"/>
      <c r="AA33" s="4">
        <f t="shared" si="5"/>
        <v>250</v>
      </c>
      <c r="AB33" s="3"/>
      <c r="AC33" s="4">
        <f t="shared" si="6"/>
        <v>250</v>
      </c>
      <c r="AD33" s="3"/>
      <c r="AE33" s="4">
        <f t="shared" si="7"/>
        <v>250</v>
      </c>
      <c r="AF33" s="3">
        <v>3.4629629629629628E-2</v>
      </c>
      <c r="AG33" s="4">
        <f t="shared" si="8"/>
        <v>166.45161250000001</v>
      </c>
      <c r="AH33" s="3"/>
      <c r="AI33" s="4">
        <f t="shared" si="9"/>
        <v>250</v>
      </c>
      <c r="AJ33" s="3"/>
      <c r="AK33" s="4">
        <f t="shared" si="10"/>
        <v>250</v>
      </c>
      <c r="AL33" s="3"/>
      <c r="AM33" s="4">
        <f t="shared" ref="AM33" si="1173">IF(AL33="",250,IF(AL33*86400*$N33/1000-AM$8&gt;250-(SQRT($N33)/$N33*320+21),250-(SQRT($N33)/$N33*320+21),AL33*86400*$N33/1000-AM$8))</f>
        <v>250</v>
      </c>
      <c r="AN33" s="3"/>
      <c r="AO33" s="4">
        <f t="shared" si="12"/>
        <v>250</v>
      </c>
      <c r="AP33" s="3">
        <v>2.6666666666666668E-2</v>
      </c>
      <c r="AQ33" s="4">
        <f t="shared" ref="AQ33" si="1174">IF(AP33="",250,IF(AP33*86400*$N33/1000-AQ$8&gt;250-(SQRT($N33)/$N33*320+21),250-(SQRT($N33)/$N33*320+21),AP33*86400*$N33/1000-AQ$8))</f>
        <v>131.16060000000002</v>
      </c>
      <c r="AR33" s="3"/>
      <c r="AS33" s="4">
        <f t="shared" si="14"/>
        <v>250</v>
      </c>
      <c r="AT33" s="3">
        <v>2.6516203703703698E-2</v>
      </c>
      <c r="AU33" s="4">
        <f t="shared" si="15"/>
        <v>124.11585703124996</v>
      </c>
      <c r="AV33" s="3">
        <v>3.5127314814814813E-2</v>
      </c>
      <c r="AW33" s="4">
        <f t="shared" si="16"/>
        <v>167.90730078125003</v>
      </c>
      <c r="AX33" s="3"/>
      <c r="AY33" s="4">
        <f t="shared" si="17"/>
        <v>250</v>
      </c>
      <c r="AZ33" s="3"/>
      <c r="BA33" s="4">
        <f t="shared" si="18"/>
        <v>250</v>
      </c>
      <c r="BB33" s="3"/>
      <c r="BC33" s="4">
        <f t="shared" si="19"/>
        <v>250</v>
      </c>
      <c r="BD33" s="3"/>
      <c r="BE33" s="4">
        <f t="shared" ref="BE33" si="1175">IF(BD33="",250,IF(BD33*86400*$N33/1000-BE$8&gt;250-(SQRT($N33)/$N33*320+21),250-(SQRT($N33)/$N33*320+21),BD33*86400*$N33/1000-BE$8))</f>
        <v>250</v>
      </c>
      <c r="BF33" s="3"/>
      <c r="BG33" s="4">
        <f t="shared" ref="BG33" si="1176">IF(BF33="",250,IF(BF33*86400*$N33/1000-BG$8&gt;250-(SQRT($N33)/$N33*320+21),250-(SQRT($N33)/$N33*320+21),BF33*86400*$N33/1000-BG$8))</f>
        <v>250</v>
      </c>
      <c r="BH33" s="3"/>
      <c r="BI33" s="4">
        <f t="shared" ref="BI33" si="1177">IF(BH33="",250,IF(BH33*86400*$N33/1000-BI$8&gt;250-(SQRT($N33)/$N33*320+21),250-(SQRT($N33)/$N33*320+21),BH33*86400*$N33/1000-BI$8))</f>
        <v>250</v>
      </c>
      <c r="BJ33" s="3"/>
      <c r="BK33" s="4">
        <f t="shared" ref="BK33" si="1178">IF(BJ33="",250,IF(BJ33*86400*$N33/1000-BK$8&gt;250-(SQRT($N33)/$N33*320+21),250-(SQRT($N33)/$N33*320+21),BJ33*86400*$N33/1000-BK$8))</f>
        <v>250</v>
      </c>
      <c r="BL33" s="3"/>
      <c r="BM33" s="4">
        <f t="shared" ref="BM33" si="1179">IF(BL33="",250,IF(BL33*86400*$N33/1000-BM$8&gt;250-(SQRT($N33)/$N33*320+21),250-(SQRT($N33)/$N33*320+21),BL33*86400*$N33/1000-BM$8))</f>
        <v>250</v>
      </c>
      <c r="BN33" s="3"/>
      <c r="BO33" s="4">
        <f t="shared" ref="BO33" si="1180">IF(BN33="",250,IF(BN33*86400*$N33/1000-BO$8&gt;250-(SQRT($N33)/$N33*320+21),250-(SQRT($N33)/$N33*320+21),BN33*86400*$N33/1000-BO$8))</f>
        <v>250</v>
      </c>
      <c r="BP33" s="3"/>
      <c r="BQ33" s="4">
        <f t="shared" ref="BQ33" si="1181">IF(BP33="",250,IF(BP33*86400*$N33/1000-BQ$8&gt;250-(SQRT($N33)/$N33*320+21),250-(SQRT($N33)/$N33*320+21),BP33*86400*$N33/1000-BQ$8))</f>
        <v>250</v>
      </c>
      <c r="BR33" s="3"/>
      <c r="BS33" s="4">
        <f t="shared" ref="BS33" si="1182">IF(BR33="",250,IF(BR33*86400*$N33/1000-BS$8&gt;250-(SQRT($N33)/$N33*320+21),250-(SQRT($N33)/$N33*320+21),BR33*86400*$N33/1000-BS$8))</f>
        <v>250</v>
      </c>
      <c r="BT33" s="3"/>
      <c r="BU33" s="4">
        <f t="shared" ref="BU33" si="1183">IF(BT33="",250,IF(BT33*86400*$N33/1000-BU$8&gt;250-(SQRT($N33)/$N33*320+21),250-(SQRT($N33)/$N33*320+21),BT33*86400*$N33/1000-BU$8))</f>
        <v>250</v>
      </c>
      <c r="BV33" s="3"/>
      <c r="BW33" s="4">
        <f t="shared" ref="BW33" si="1184">IF(BV33="",250,IF(BV33*86400*$N33/1000-BW$8&gt;250-(SQRT($N33)/$N33*320+21),250-(SQRT($N33)/$N33*320+21),BV33*86400*$N33/1000-BW$8))</f>
        <v>250</v>
      </c>
      <c r="BX33" s="3"/>
      <c r="BY33" s="4">
        <f t="shared" ref="BY33" si="1185">IF(BX33="",250,IF(BX33*86400*$N33/1000-BY$8&gt;250-(SQRT($N33)/$N33*320+21),250-(SQRT($N33)/$N33*320+21),BX33*86400*$N33/1000-BY$8))</f>
        <v>250</v>
      </c>
      <c r="BZ33" s="3"/>
      <c r="CA33" s="4">
        <f t="shared" ref="CA33" si="1186">IF(BZ33="",250,IF(BZ33*86400*$N33/1000-CA$8&gt;250-(SQRT($N33)/$N33*320+21),250-(SQRT($N33)/$N33*320+21),BZ33*86400*$N33/1000-CA$8))</f>
        <v>250</v>
      </c>
      <c r="CB33" s="3"/>
      <c r="CC33" s="4">
        <f t="shared" ref="CC33" si="1187">IF(CB33="",250,IF(CB33*86400*$N33/1000-CC$8&gt;250-(SQRT($N33)/$N33*320+21),250-(SQRT($N33)/$N33*320+21),CB33*86400*$N33/1000-CC$8))</f>
        <v>250</v>
      </c>
      <c r="CD33" s="3">
        <v>2.5428240740740741E-2</v>
      </c>
      <c r="CE33" s="4">
        <f t="shared" ref="CE33" si="1188">IF(CD33="",250,IF(CD33*86400*$N33/1000-CE$8&gt;250-(SQRT($N33)/$N33*320+21),250-(SQRT($N33)/$N33*320+21),CD33*86400*$N33/1000-CE$8))</f>
        <v>130.56156171875003</v>
      </c>
      <c r="CF33" s="3"/>
      <c r="CG33" s="4">
        <f t="shared" ref="CG33" si="1189">IF(CF33="",250,IF(CF33*86400*$N33/1000-CG$8&gt;250-(SQRT($N33)/$N33*320+21),250-(SQRT($N33)/$N33*320+21),CF33*86400*$N33/1000-CG$8))</f>
        <v>250</v>
      </c>
      <c r="CH33" s="3"/>
      <c r="CI33" s="4">
        <f t="shared" ref="CI33" si="1190">IF(CH33="",250,IF(CH33*86400*$N33/1000-CI$8&gt;250-(SQRT($N33)/$N33*320+21),250-(SQRT($N33)/$N33*320+21),CH33*86400*$N33/1000-CI$8))</f>
        <v>250</v>
      </c>
      <c r="CJ33" s="3"/>
      <c r="CK33" s="4">
        <f t="shared" ref="CK33" si="1191">IF(CJ33="",250,IF(CJ33*86400*$N33/1000-CK$8&gt;250-(SQRT($N33)/$N33*320+21),250-(SQRT($N33)/$N33*320+21),CJ33*86400*$N33/1000-CK$8))</f>
        <v>250</v>
      </c>
      <c r="CL33" s="3"/>
      <c r="CM33" s="4">
        <f t="shared" ref="CM33" si="1192">IF(CL33="",250,IF(CL33*86400*$N33/1000-CM$8&gt;250-(SQRT($N33)/$N33*320+21),250-(SQRT($N33)/$N33*320+21),CL33*86400*$N33/1000-CM$8))</f>
        <v>250</v>
      </c>
      <c r="CN33" s="3"/>
      <c r="CO33" s="4">
        <f t="shared" ref="CO33" si="1193">IF(CN33="",250,IF(CN33*86400*$N33/1000-CO$8&gt;250-(SQRT($N33)/$N33*320+21),250-(SQRT($N33)/$N33*320+21),CN33*86400*$N33/1000-CO$8))</f>
        <v>250</v>
      </c>
      <c r="CP33" s="3"/>
      <c r="CQ33" s="4">
        <f t="shared" ref="CQ33" si="1194">IF(CP33="",250,IF(CP33*86400*$N33/1000-CQ$8&gt;250-(SQRT($N33)/$N33*320+21),250-(SQRT($N33)/$N33*320+21),CP33*86400*$N33/1000-CQ$8))</f>
        <v>250</v>
      </c>
      <c r="CR33" s="3"/>
      <c r="CS33" s="4">
        <f t="shared" ref="CS33" si="1195">IF(CR33="",250,IF(CR33*86400*$N33/1000-CS$8&gt;250-(SQRT($N33)/$N33*320+21),250-(SQRT($N33)/$N33*320+21),CR33*86400*$N33/1000-CS$8))</f>
        <v>250</v>
      </c>
      <c r="CT33" s="3"/>
      <c r="CU33" s="4">
        <f t="shared" ref="CU33" si="1196">IF(CT33="",250,IF(CT33*86400*$N33/1000-CU$8&gt;250-(SQRT($N33)/$N33*320+21),250-(SQRT($N33)/$N33*320+21),CT33*86400*$N33/1000-CU$8))</f>
        <v>250</v>
      </c>
      <c r="CV33" s="3"/>
      <c r="CW33" s="4">
        <f t="shared" ref="CW33" si="1197">IF(CV33="",250,IF(CV33*86400*$N33/1000-CW$8&gt;250-(SQRT($N33)/$N33*320+21),250-(SQRT($N33)/$N33*320+21),CV33*86400*$N33/1000-CW$8))</f>
        <v>250</v>
      </c>
      <c r="CX33" s="3"/>
      <c r="CY33" s="4">
        <f t="shared" ref="CY33" si="1198">IF(CX33="",250,IF(CX33*86400*$N33/1000-CY$8&gt;250-(SQRT($N33)/$N33*320+21),250-(SQRT($N33)/$N33*320+21),CX33*86400*$N33/1000-CY$8))</f>
        <v>250</v>
      </c>
      <c r="CZ33" s="3"/>
      <c r="DA33" s="4">
        <f t="shared" ref="DA33" si="1199">IF(CZ33="",250,IF(CZ33*86400*$N33/1000-DA$8&gt;250-(SQRT($N33)/$N33*320+21),250-(SQRT($N33)/$N33*320+21),CZ33*86400*$N33/1000-DA$8))</f>
        <v>250</v>
      </c>
      <c r="DB33" s="3"/>
      <c r="DC33" s="4">
        <f t="shared" ref="DC33" si="1200">IF(DB33="",250,IF(DB33*86400*$N33/1000-DC$8&gt;250-(SQRT($N33)/$N33*320+21),250-(SQRT($N33)/$N33*320+21),DB33*86400*$N33/1000-DC$8))</f>
        <v>250</v>
      </c>
      <c r="DD33" s="3"/>
      <c r="DE33" s="4">
        <f t="shared" ref="DE33" si="1201">IF(DD33="",250,IF(DD33*86400*$N33/1000-DE$8&gt;250-(SQRT($N33)/$N33*320+21),250-(SQRT($N33)/$N33*320+21),DD33*86400*$N33/1000-DE$8))</f>
        <v>250</v>
      </c>
      <c r="DF33" s="3"/>
      <c r="DG33" s="4">
        <f t="shared" ref="DG33" si="1202">IF(DF33="",250,IF(DF33*86400*$N33/1000-DG$8&gt;250-(SQRT($N33)/$N33*320+21),250-(SQRT($N33)/$N33*320+21),DF33*86400*$N33/1000-DG$8))</f>
        <v>250</v>
      </c>
      <c r="DH33" s="3"/>
      <c r="DI33" s="4">
        <f t="shared" ref="DI33" si="1203">IF(DH33="",250,IF(DH33*86400*$N33/1000-DI$8&gt;250-(SQRT($N33)/$N33*320+21),250-(SQRT($N33)/$N33*320+21),DH33*86400*$N33/1000-DI$8))</f>
        <v>250</v>
      </c>
      <c r="DJ33" s="3"/>
      <c r="DK33" s="4">
        <f t="shared" ref="DK33" si="1204">IF(DJ33="",250,IF(DJ33*86400*$N33/1000-DK$8&gt;250-(SQRT($N33)/$N33*320+21),250-(SQRT($N33)/$N33*320+21),DJ33*86400*$N33/1000-DK$8))</f>
        <v>250</v>
      </c>
      <c r="DL33" s="3"/>
      <c r="DM33" s="4">
        <f t="shared" ref="DM33" si="1205">IF(DL33="",250,IF(DL33*86400*$N33/1000-DM$8&gt;250-(SQRT($N33)/$N33*320+21),250-(SQRT($N33)/$N33*320+21),DL33*86400*$N33/1000-DM$8))</f>
        <v>250</v>
      </c>
      <c r="DN33" s="3"/>
      <c r="DO33" s="4">
        <f t="shared" ref="DO33" si="1206">IF(DN33="",250,IF(DN33*86400*$N33/1000-DO$8&gt;250-(SQRT($N33)/$N33*320+21),250-(SQRT($N33)/$N33*320+21),DN33*86400*$N33/1000-DO$8))</f>
        <v>250</v>
      </c>
      <c r="DP33" s="3"/>
      <c r="DQ33" s="4">
        <f t="shared" ref="DQ33" si="1207">IF(DP33="",250,IF(DP33*86400*$N33/1000-DQ$8&gt;250-(SQRT($N33)/$N33*320+21),250-(SQRT($N33)/$N33*320+21),DP33*86400*$N33/1000-DQ$8))</f>
        <v>250</v>
      </c>
      <c r="DR33" s="3"/>
      <c r="DS33" s="4">
        <f t="shared" ref="DS33" si="1208">IF(DR33="",250,IF(DR33*86400*$N33/1000-DS$8&gt;250-(SQRT($N33)/$N33*320+21),250-(SQRT($N33)/$N33*320+21),DR33*86400*$N33/1000-DS$8))</f>
        <v>250</v>
      </c>
      <c r="DT33" s="3"/>
      <c r="DU33" s="4">
        <f t="shared" ref="DU33" si="1209">IF(DT33="",250,IF(DT33*86400*$N33/1000-DU$8&gt;250-(SQRT($N33)/$N33*320+21),250-(SQRT($N33)/$N33*320+21),DT33*86400*$N33/1000-DU$8))</f>
        <v>250</v>
      </c>
      <c r="DV33" s="3"/>
      <c r="DW33" s="4">
        <f t="shared" ref="DW33" si="1210">IF(DV33="",250,IF(DV33*86400*$N33/1000-DW$8&gt;250-(SQRT($N33)/$N33*320+21),250-(SQRT($N33)/$N33*320+21),DV33*86400*$N33/1000-DW$8))</f>
        <v>250</v>
      </c>
      <c r="DX33" s="3"/>
      <c r="DY33" s="4">
        <f t="shared" ref="DY33" si="1211">IF(DX33="",250,IF(DX33*86400*$N33/1000-DY$8&gt;250-(SQRT($N33)/$N33*320+21),250-(SQRT($N33)/$N33*320+21),DX33*86400*$N33/1000-DY$8))</f>
        <v>250</v>
      </c>
      <c r="DZ33" s="3"/>
      <c r="EA33" s="4">
        <f t="shared" ref="EA33" si="1212">IF(DZ33="",250,IF(DZ33*86400*$N33/1000-EA$8&gt;250-(SQRT($N33)/$N33*320+21),250-(SQRT($N33)/$N33*320+21),DZ33*86400*$N33/1000-EA$8))</f>
        <v>250</v>
      </c>
      <c r="EB33" s="3"/>
      <c r="EC33" s="4">
        <f t="shared" ref="EC33" si="1213">IF(EB33="",250,IF(EB33*86400*$N33/1000-EC$8&gt;250-(SQRT($N33)/$N33*320+21),250-(SQRT($N33)/$N33*320+21),EB33*86400*$N33/1000-EC$8))</f>
        <v>250</v>
      </c>
      <c r="ED33" s="3"/>
      <c r="EE33" s="4">
        <f t="shared" ref="EE33" si="1214">IF(ED33="",250,IF(ED33*86400*$N33/1000-EE$8&gt;250-(SQRT($N33)/$N33*320+21),250-(SQRT($N33)/$N33*320+21),ED33*86400*$N33/1000-EE$8))</f>
        <v>250</v>
      </c>
      <c r="EF33" s="3"/>
      <c r="EG33" s="4">
        <f t="shared" ref="EG33" si="1215">IF(EF33="",250,IF(EF33*86400*$N33/1000-EG$8&gt;250-(SQRT($N33)/$N33*320+21),250-(SQRT($N33)/$N33*320+21),EF33*86400*$N33/1000-EG$8))</f>
        <v>250</v>
      </c>
      <c r="EH33" s="3"/>
      <c r="EI33" s="4">
        <f t="shared" ref="EI33" si="1216">IF(EH33="",250,IF(EH33*86400*$N33/1000-EI$8&gt;250-(SQRT($N33)/$N33*320+21),250-(SQRT($N33)/$N33*320+21),EH33*86400*$N33/1000-EI$8))</f>
        <v>250</v>
      </c>
      <c r="EJ33" s="3"/>
      <c r="EK33" s="4">
        <f t="shared" ref="EK33" si="1217">IF(EJ33="",250,IF(EJ33*86400*$N33/1000-EK$8&gt;250-(SQRT($N33)/$N33*320+21),250-(SQRT($N33)/$N33*320+21),EJ33*86400*$N33/1000-EK$8))</f>
        <v>250</v>
      </c>
      <c r="EL33" s="3"/>
      <c r="EM33" s="4">
        <f t="shared" ref="EM33" si="1218">IF(EL33="",250,IF(EL33*86400*$N33/1000-EM$8&gt;250-(SQRT($N33)/$N33*320+21),250-(SQRT($N33)/$N33*320+21),EL33*86400*$N33/1000-EM$8))</f>
        <v>250</v>
      </c>
      <c r="EN33" s="3"/>
      <c r="EO33" s="75">
        <f t="shared" ref="EO33" si="1219">IF(EN33="",250,IF(EN33*86400*$N33/1000-EO$8&gt;250-(SQRT($N33)/$N33*320+21),250-(SQRT($N33)/$N33*320+21),EN33*86400*$N33/1000-EO$8))</f>
        <v>250</v>
      </c>
    </row>
    <row r="34" spans="2:145" s="48" customFormat="1">
      <c r="B34" s="100" t="s">
        <v>30</v>
      </c>
      <c r="C34" s="94">
        <v>43050</v>
      </c>
      <c r="D34" s="94" t="s">
        <v>56</v>
      </c>
      <c r="E34" s="101" t="s">
        <v>33</v>
      </c>
      <c r="F34" s="95">
        <v>235</v>
      </c>
      <c r="G34" s="95">
        <v>11400</v>
      </c>
      <c r="H34" s="146">
        <v>0.2</v>
      </c>
      <c r="I34" s="95" t="s">
        <v>88</v>
      </c>
      <c r="J34" s="86">
        <v>51</v>
      </c>
      <c r="K34" s="87">
        <f t="shared" si="219"/>
        <v>148.51063829787233</v>
      </c>
      <c r="L34" s="83">
        <f t="shared" si="65"/>
        <v>86.891063999999972</v>
      </c>
      <c r="M34" s="84">
        <f t="shared" si="66"/>
        <v>61.619574297872362</v>
      </c>
      <c r="N34" s="150">
        <f t="shared" si="67"/>
        <v>49.295659438297889</v>
      </c>
      <c r="O34" s="85">
        <f t="shared" si="0"/>
        <v>5</v>
      </c>
      <c r="P34" s="3"/>
      <c r="Q34" s="4">
        <f t="shared" si="68"/>
        <v>250</v>
      </c>
      <c r="R34" s="3">
        <v>4.4803240740740741E-2</v>
      </c>
      <c r="S34" s="4">
        <f t="shared" ref="S34" si="1220">IF(R34="",250,IF(R34*86400*$N34/1000-S$8&gt;250-(SQRT($N34)/$N34*320+21),250-(SQRT($N34)/$N34*320+21),R34*86400*$N34/1000-S$8))</f>
        <v>127.82349768565112</v>
      </c>
      <c r="T34" s="3">
        <v>4.3148148148148151E-2</v>
      </c>
      <c r="U34" s="4">
        <f t="shared" ref="U34" si="1221">IF(T34="",250,IF(T34*86400*$N34/1000-U$8&gt;250-(SQRT($N34)/$N34*320+21),250-(SQRT($N34)/$N34*320+21),T34*86400*$N34/1000-U$8))</f>
        <v>136.27421838597454</v>
      </c>
      <c r="V34" s="3"/>
      <c r="W34" s="4">
        <f t="shared" ref="W34" si="1222">IF(V34="",250,IF(V34*86400*$N34/1000-W$8&gt;250-(SQRT($N34)/$N34*320+21),250-(SQRT($N34)/$N34*320+21),V34*86400*$N34/1000-W$8))</f>
        <v>250</v>
      </c>
      <c r="X34" s="3">
        <v>4.8055555555555553E-2</v>
      </c>
      <c r="Y34" s="4">
        <f t="shared" si="4"/>
        <v>151.67557798781283</v>
      </c>
      <c r="Z34" s="3"/>
      <c r="AA34" s="4">
        <f t="shared" si="5"/>
        <v>250</v>
      </c>
      <c r="AB34" s="3">
        <v>4.929398148148148E-2</v>
      </c>
      <c r="AC34" s="4">
        <f t="shared" si="6"/>
        <v>162.45021354771072</v>
      </c>
      <c r="AD34" s="3"/>
      <c r="AE34" s="4">
        <f t="shared" si="7"/>
        <v>250</v>
      </c>
      <c r="AF34" s="3">
        <v>5.3310185185185183E-2</v>
      </c>
      <c r="AG34" s="4">
        <f t="shared" si="8"/>
        <v>153.05580737280007</v>
      </c>
      <c r="AH34" s="3"/>
      <c r="AI34" s="4">
        <f t="shared" si="9"/>
        <v>250</v>
      </c>
      <c r="AJ34" s="3"/>
      <c r="AK34" s="4">
        <f t="shared" si="10"/>
        <v>250</v>
      </c>
      <c r="AL34" s="3"/>
      <c r="AM34" s="4">
        <f t="shared" ref="AM34" si="1223">IF(AL34="",250,IF(AL34*86400*$N34/1000-AM$8&gt;250-(SQRT($N34)/$N34*320+21),250-(SQRT($N34)/$N34*320+21),AL34*86400*$N34/1000-AM$8))</f>
        <v>250</v>
      </c>
      <c r="AN34" s="3"/>
      <c r="AO34" s="4">
        <f t="shared" si="12"/>
        <v>250</v>
      </c>
      <c r="AP34" s="3"/>
      <c r="AQ34" s="4">
        <f t="shared" ref="AQ34" si="1224">IF(AP34="",250,IF(AP34*86400*$N34/1000-AQ$8&gt;250-(SQRT($N34)/$N34*320+21),250-(SQRT($N34)/$N34*320+21),AP34*86400*$N34/1000-AQ$8))</f>
        <v>250</v>
      </c>
      <c r="AR34" s="3"/>
      <c r="AS34" s="4">
        <f t="shared" si="14"/>
        <v>250</v>
      </c>
      <c r="AT34" s="3"/>
      <c r="AU34" s="4">
        <f t="shared" si="15"/>
        <v>250</v>
      </c>
      <c r="AV34" s="3"/>
      <c r="AW34" s="4">
        <f t="shared" si="16"/>
        <v>250</v>
      </c>
      <c r="AX34" s="3"/>
      <c r="AY34" s="4">
        <f t="shared" si="17"/>
        <v>250</v>
      </c>
      <c r="AZ34" s="3"/>
      <c r="BA34" s="4">
        <f t="shared" si="18"/>
        <v>250</v>
      </c>
      <c r="BB34" s="3"/>
      <c r="BC34" s="4">
        <f t="shared" si="19"/>
        <v>250</v>
      </c>
      <c r="BD34" s="3"/>
      <c r="BE34" s="4">
        <f t="shared" ref="BE34" si="1225">IF(BD34="",250,IF(BD34*86400*$N34/1000-BE$8&gt;250-(SQRT($N34)/$N34*320+21),250-(SQRT($N34)/$N34*320+21),BD34*86400*$N34/1000-BE$8))</f>
        <v>250</v>
      </c>
      <c r="BF34" s="3"/>
      <c r="BG34" s="4">
        <f t="shared" ref="BG34" si="1226">IF(BF34="",250,IF(BF34*86400*$N34/1000-BG$8&gt;250-(SQRT($N34)/$N34*320+21),250-(SQRT($N34)/$N34*320+21),BF34*86400*$N34/1000-BG$8))</f>
        <v>250</v>
      </c>
      <c r="BH34" s="3"/>
      <c r="BI34" s="4">
        <f t="shared" ref="BI34" si="1227">IF(BH34="",250,IF(BH34*86400*$N34/1000-BI$8&gt;250-(SQRT($N34)/$N34*320+21),250-(SQRT($N34)/$N34*320+21),BH34*86400*$N34/1000-BI$8))</f>
        <v>250</v>
      </c>
      <c r="BJ34" s="3"/>
      <c r="BK34" s="4">
        <f t="shared" ref="BK34" si="1228">IF(BJ34="",250,IF(BJ34*86400*$N34/1000-BK$8&gt;250-(SQRT($N34)/$N34*320+21),250-(SQRT($N34)/$N34*320+21),BJ34*86400*$N34/1000-BK$8))</f>
        <v>250</v>
      </c>
      <c r="BL34" s="3"/>
      <c r="BM34" s="4">
        <f t="shared" ref="BM34" si="1229">IF(BL34="",250,IF(BL34*86400*$N34/1000-BM$8&gt;250-(SQRT($N34)/$N34*320+21),250-(SQRT($N34)/$N34*320+21),BL34*86400*$N34/1000-BM$8))</f>
        <v>250</v>
      </c>
      <c r="BN34" s="3"/>
      <c r="BO34" s="4">
        <f t="shared" ref="BO34" si="1230">IF(BN34="",250,IF(BN34*86400*$N34/1000-BO$8&gt;250-(SQRT($N34)/$N34*320+21),250-(SQRT($N34)/$N34*320+21),BN34*86400*$N34/1000-BO$8))</f>
        <v>250</v>
      </c>
      <c r="BP34" s="3"/>
      <c r="BQ34" s="4">
        <f t="shared" ref="BQ34" si="1231">IF(BP34="",250,IF(BP34*86400*$N34/1000-BQ$8&gt;250-(SQRT($N34)/$N34*320+21),250-(SQRT($N34)/$N34*320+21),BP34*86400*$N34/1000-BQ$8))</f>
        <v>250</v>
      </c>
      <c r="BR34" s="3"/>
      <c r="BS34" s="4">
        <f t="shared" ref="BS34" si="1232">IF(BR34="",250,IF(BR34*86400*$N34/1000-BS$8&gt;250-(SQRT($N34)/$N34*320+21),250-(SQRT($N34)/$N34*320+21),BR34*86400*$N34/1000-BS$8))</f>
        <v>250</v>
      </c>
      <c r="BT34" s="3"/>
      <c r="BU34" s="4">
        <f t="shared" ref="BU34" si="1233">IF(BT34="",250,IF(BT34*86400*$N34/1000-BU$8&gt;250-(SQRT($N34)/$N34*320+21),250-(SQRT($N34)/$N34*320+21),BT34*86400*$N34/1000-BU$8))</f>
        <v>250</v>
      </c>
      <c r="BV34" s="3"/>
      <c r="BW34" s="4">
        <f t="shared" ref="BW34" si="1234">IF(BV34="",250,IF(BV34*86400*$N34/1000-BW$8&gt;250-(SQRT($N34)/$N34*320+21),250-(SQRT($N34)/$N34*320+21),BV34*86400*$N34/1000-BW$8))</f>
        <v>250</v>
      </c>
      <c r="BX34" s="3"/>
      <c r="BY34" s="4">
        <f t="shared" ref="BY34" si="1235">IF(BX34="",250,IF(BX34*86400*$N34/1000-BY$8&gt;250-(SQRT($N34)/$N34*320+21),250-(SQRT($N34)/$N34*320+21),BX34*86400*$N34/1000-BY$8))</f>
        <v>250</v>
      </c>
      <c r="BZ34" s="3"/>
      <c r="CA34" s="4">
        <f t="shared" ref="CA34" si="1236">IF(BZ34="",250,IF(BZ34*86400*$N34/1000-CA$8&gt;250-(SQRT($N34)/$N34*320+21),250-(SQRT($N34)/$N34*320+21),BZ34*86400*$N34/1000-CA$8))</f>
        <v>250</v>
      </c>
      <c r="CB34" s="3"/>
      <c r="CC34" s="4">
        <f t="shared" ref="CC34" si="1237">IF(CB34="",250,IF(CB34*86400*$N34/1000-CC$8&gt;250-(SQRT($N34)/$N34*320+21),250-(SQRT($N34)/$N34*320+21),CB34*86400*$N34/1000-CC$8))</f>
        <v>250</v>
      </c>
      <c r="CD34" s="3"/>
      <c r="CE34" s="4">
        <f t="shared" ref="CE34" si="1238">IF(CD34="",250,IF(CD34*86400*$N34/1000-CE$8&gt;250-(SQRT($N34)/$N34*320+21),250-(SQRT($N34)/$N34*320+21),CD34*86400*$N34/1000-CE$8))</f>
        <v>250</v>
      </c>
      <c r="CF34" s="3"/>
      <c r="CG34" s="4">
        <f t="shared" ref="CG34" si="1239">IF(CF34="",250,IF(CF34*86400*$N34/1000-CG$8&gt;250-(SQRT($N34)/$N34*320+21),250-(SQRT($N34)/$N34*320+21),CF34*86400*$N34/1000-CG$8))</f>
        <v>250</v>
      </c>
      <c r="CH34" s="3"/>
      <c r="CI34" s="4">
        <f t="shared" ref="CI34" si="1240">IF(CH34="",250,IF(CH34*86400*$N34/1000-CI$8&gt;250-(SQRT($N34)/$N34*320+21),250-(SQRT($N34)/$N34*320+21),CH34*86400*$N34/1000-CI$8))</f>
        <v>250</v>
      </c>
      <c r="CJ34" s="3"/>
      <c r="CK34" s="4">
        <f t="shared" ref="CK34" si="1241">IF(CJ34="",250,IF(CJ34*86400*$N34/1000-CK$8&gt;250-(SQRT($N34)/$N34*320+21),250-(SQRT($N34)/$N34*320+21),CJ34*86400*$N34/1000-CK$8))</f>
        <v>250</v>
      </c>
      <c r="CL34" s="3"/>
      <c r="CM34" s="4">
        <f t="shared" ref="CM34" si="1242">IF(CL34="",250,IF(CL34*86400*$N34/1000-CM$8&gt;250-(SQRT($N34)/$N34*320+21),250-(SQRT($N34)/$N34*320+21),CL34*86400*$N34/1000-CM$8))</f>
        <v>250</v>
      </c>
      <c r="CN34" s="3"/>
      <c r="CO34" s="4">
        <f t="shared" ref="CO34" si="1243">IF(CN34="",250,IF(CN34*86400*$N34/1000-CO$8&gt;250-(SQRT($N34)/$N34*320+21),250-(SQRT($N34)/$N34*320+21),CN34*86400*$N34/1000-CO$8))</f>
        <v>250</v>
      </c>
      <c r="CP34" s="3"/>
      <c r="CQ34" s="4">
        <f t="shared" ref="CQ34" si="1244">IF(CP34="",250,IF(CP34*86400*$N34/1000-CQ$8&gt;250-(SQRT($N34)/$N34*320+21),250-(SQRT($N34)/$N34*320+21),CP34*86400*$N34/1000-CQ$8))</f>
        <v>250</v>
      </c>
      <c r="CR34" s="3"/>
      <c r="CS34" s="4">
        <f t="shared" ref="CS34" si="1245">IF(CR34="",250,IF(CR34*86400*$N34/1000-CS$8&gt;250-(SQRT($N34)/$N34*320+21),250-(SQRT($N34)/$N34*320+21),CR34*86400*$N34/1000-CS$8))</f>
        <v>250</v>
      </c>
      <c r="CT34" s="3"/>
      <c r="CU34" s="4">
        <f t="shared" ref="CU34" si="1246">IF(CT34="",250,IF(CT34*86400*$N34/1000-CU$8&gt;250-(SQRT($N34)/$N34*320+21),250-(SQRT($N34)/$N34*320+21),CT34*86400*$N34/1000-CU$8))</f>
        <v>250</v>
      </c>
      <c r="CV34" s="3"/>
      <c r="CW34" s="4">
        <f t="shared" ref="CW34" si="1247">IF(CV34="",250,IF(CV34*86400*$N34/1000-CW$8&gt;250-(SQRT($N34)/$N34*320+21),250-(SQRT($N34)/$N34*320+21),CV34*86400*$N34/1000-CW$8))</f>
        <v>250</v>
      </c>
      <c r="CX34" s="3"/>
      <c r="CY34" s="4">
        <f t="shared" ref="CY34" si="1248">IF(CX34="",250,IF(CX34*86400*$N34/1000-CY$8&gt;250-(SQRT($N34)/$N34*320+21),250-(SQRT($N34)/$N34*320+21),CX34*86400*$N34/1000-CY$8))</f>
        <v>250</v>
      </c>
      <c r="CZ34" s="3"/>
      <c r="DA34" s="4">
        <f t="shared" ref="DA34" si="1249">IF(CZ34="",250,IF(CZ34*86400*$N34/1000-DA$8&gt;250-(SQRT($N34)/$N34*320+21),250-(SQRT($N34)/$N34*320+21),CZ34*86400*$N34/1000-DA$8))</f>
        <v>250</v>
      </c>
      <c r="DB34" s="3"/>
      <c r="DC34" s="4">
        <f t="shared" ref="DC34" si="1250">IF(DB34="",250,IF(DB34*86400*$N34/1000-DC$8&gt;250-(SQRT($N34)/$N34*320+21),250-(SQRT($N34)/$N34*320+21),DB34*86400*$N34/1000-DC$8))</f>
        <v>250</v>
      </c>
      <c r="DD34" s="3"/>
      <c r="DE34" s="4">
        <f t="shared" ref="DE34" si="1251">IF(DD34="",250,IF(DD34*86400*$N34/1000-DE$8&gt;250-(SQRT($N34)/$N34*320+21),250-(SQRT($N34)/$N34*320+21),DD34*86400*$N34/1000-DE$8))</f>
        <v>250</v>
      </c>
      <c r="DF34" s="3"/>
      <c r="DG34" s="4">
        <f t="shared" ref="DG34" si="1252">IF(DF34="",250,IF(DF34*86400*$N34/1000-DG$8&gt;250-(SQRT($N34)/$N34*320+21),250-(SQRT($N34)/$N34*320+21),DF34*86400*$N34/1000-DG$8))</f>
        <v>250</v>
      </c>
      <c r="DH34" s="3"/>
      <c r="DI34" s="4">
        <f t="shared" ref="DI34" si="1253">IF(DH34="",250,IF(DH34*86400*$N34/1000-DI$8&gt;250-(SQRT($N34)/$N34*320+21),250-(SQRT($N34)/$N34*320+21),DH34*86400*$N34/1000-DI$8))</f>
        <v>250</v>
      </c>
      <c r="DJ34" s="3"/>
      <c r="DK34" s="4">
        <f t="shared" ref="DK34" si="1254">IF(DJ34="",250,IF(DJ34*86400*$N34/1000-DK$8&gt;250-(SQRT($N34)/$N34*320+21),250-(SQRT($N34)/$N34*320+21),DJ34*86400*$N34/1000-DK$8))</f>
        <v>250</v>
      </c>
      <c r="DL34" s="3"/>
      <c r="DM34" s="4">
        <f t="shared" ref="DM34" si="1255">IF(DL34="",250,IF(DL34*86400*$N34/1000-DM$8&gt;250-(SQRT($N34)/$N34*320+21),250-(SQRT($N34)/$N34*320+21),DL34*86400*$N34/1000-DM$8))</f>
        <v>250</v>
      </c>
      <c r="DN34" s="3"/>
      <c r="DO34" s="4">
        <f t="shared" ref="DO34" si="1256">IF(DN34="",250,IF(DN34*86400*$N34/1000-DO$8&gt;250-(SQRT($N34)/$N34*320+21),250-(SQRT($N34)/$N34*320+21),DN34*86400*$N34/1000-DO$8))</f>
        <v>250</v>
      </c>
      <c r="DP34" s="3"/>
      <c r="DQ34" s="4">
        <f t="shared" ref="DQ34" si="1257">IF(DP34="",250,IF(DP34*86400*$N34/1000-DQ$8&gt;250-(SQRT($N34)/$N34*320+21),250-(SQRT($N34)/$N34*320+21),DP34*86400*$N34/1000-DQ$8))</f>
        <v>250</v>
      </c>
      <c r="DR34" s="3"/>
      <c r="DS34" s="4">
        <f t="shared" ref="DS34" si="1258">IF(DR34="",250,IF(DR34*86400*$N34/1000-DS$8&gt;250-(SQRT($N34)/$N34*320+21),250-(SQRT($N34)/$N34*320+21),DR34*86400*$N34/1000-DS$8))</f>
        <v>250</v>
      </c>
      <c r="DT34" s="3"/>
      <c r="DU34" s="4">
        <f t="shared" ref="DU34" si="1259">IF(DT34="",250,IF(DT34*86400*$N34/1000-DU$8&gt;250-(SQRT($N34)/$N34*320+21),250-(SQRT($N34)/$N34*320+21),DT34*86400*$N34/1000-DU$8))</f>
        <v>250</v>
      </c>
      <c r="DV34" s="3"/>
      <c r="DW34" s="4">
        <f t="shared" ref="DW34" si="1260">IF(DV34="",250,IF(DV34*86400*$N34/1000-DW$8&gt;250-(SQRT($N34)/$N34*320+21),250-(SQRT($N34)/$N34*320+21),DV34*86400*$N34/1000-DW$8))</f>
        <v>250</v>
      </c>
      <c r="DX34" s="3"/>
      <c r="DY34" s="4">
        <f t="shared" ref="DY34" si="1261">IF(DX34="",250,IF(DX34*86400*$N34/1000-DY$8&gt;250-(SQRT($N34)/$N34*320+21),250-(SQRT($N34)/$N34*320+21),DX34*86400*$N34/1000-DY$8))</f>
        <v>250</v>
      </c>
      <c r="DZ34" s="3"/>
      <c r="EA34" s="4">
        <f t="shared" ref="EA34" si="1262">IF(DZ34="",250,IF(DZ34*86400*$N34/1000-EA$8&gt;250-(SQRT($N34)/$N34*320+21),250-(SQRT($N34)/$N34*320+21),DZ34*86400*$N34/1000-EA$8))</f>
        <v>250</v>
      </c>
      <c r="EB34" s="3"/>
      <c r="EC34" s="4">
        <f t="shared" ref="EC34" si="1263">IF(EB34="",250,IF(EB34*86400*$N34/1000-EC$8&gt;250-(SQRT($N34)/$N34*320+21),250-(SQRT($N34)/$N34*320+21),EB34*86400*$N34/1000-EC$8))</f>
        <v>250</v>
      </c>
      <c r="ED34" s="3"/>
      <c r="EE34" s="4">
        <f t="shared" ref="EE34" si="1264">IF(ED34="",250,IF(ED34*86400*$N34/1000-EE$8&gt;250-(SQRT($N34)/$N34*320+21),250-(SQRT($N34)/$N34*320+21),ED34*86400*$N34/1000-EE$8))</f>
        <v>250</v>
      </c>
      <c r="EF34" s="3"/>
      <c r="EG34" s="4">
        <f t="shared" ref="EG34" si="1265">IF(EF34="",250,IF(EF34*86400*$N34/1000-EG$8&gt;250-(SQRT($N34)/$N34*320+21),250-(SQRT($N34)/$N34*320+21),EF34*86400*$N34/1000-EG$8))</f>
        <v>250</v>
      </c>
      <c r="EH34" s="3"/>
      <c r="EI34" s="4">
        <f t="shared" ref="EI34" si="1266">IF(EH34="",250,IF(EH34*86400*$N34/1000-EI$8&gt;250-(SQRT($N34)/$N34*320+21),250-(SQRT($N34)/$N34*320+21),EH34*86400*$N34/1000-EI$8))</f>
        <v>250</v>
      </c>
      <c r="EJ34" s="3"/>
      <c r="EK34" s="4">
        <f t="shared" ref="EK34" si="1267">IF(EJ34="",250,IF(EJ34*86400*$N34/1000-EK$8&gt;250-(SQRT($N34)/$N34*320+21),250-(SQRT($N34)/$N34*320+21),EJ34*86400*$N34/1000-EK$8))</f>
        <v>250</v>
      </c>
      <c r="EL34" s="3"/>
      <c r="EM34" s="4">
        <f t="shared" ref="EM34" si="1268">IF(EL34="",250,IF(EL34*86400*$N34/1000-EM$8&gt;250-(SQRT($N34)/$N34*320+21),250-(SQRT($N34)/$N34*320+21),EL34*86400*$N34/1000-EM$8))</f>
        <v>250</v>
      </c>
      <c r="EN34" s="3"/>
      <c r="EO34" s="75">
        <f t="shared" ref="EO34" si="1269">IF(EN34="",250,IF(EN34*86400*$N34/1000-EO$8&gt;250-(SQRT($N34)/$N34*320+21),250-(SQRT($N34)/$N34*320+21),EN34*86400*$N34/1000-EO$8))</f>
        <v>250</v>
      </c>
    </row>
    <row r="35" spans="2:145" s="48" customFormat="1">
      <c r="B35" s="103" t="s">
        <v>142</v>
      </c>
      <c r="C35" s="127">
        <v>43443</v>
      </c>
      <c r="D35" s="104" t="s">
        <v>56</v>
      </c>
      <c r="E35" s="105" t="s">
        <v>31</v>
      </c>
      <c r="F35" s="97">
        <v>365</v>
      </c>
      <c r="G35" s="98">
        <v>11500</v>
      </c>
      <c r="H35" s="147">
        <v>0.08</v>
      </c>
      <c r="I35" s="98" t="s">
        <v>143</v>
      </c>
      <c r="J35" s="106">
        <v>61</v>
      </c>
      <c r="K35" s="89">
        <f t="shared" si="219"/>
        <v>131.50684931506851</v>
      </c>
      <c r="L35" s="144">
        <f t="shared" si="65"/>
        <v>87.442125000000033</v>
      </c>
      <c r="M35" s="144">
        <f t="shared" si="66"/>
        <v>44.064724315068474</v>
      </c>
      <c r="N35" s="151">
        <f t="shared" si="67"/>
        <v>40.539546369862997</v>
      </c>
      <c r="O35" s="111">
        <f t="shared" si="0"/>
        <v>5</v>
      </c>
      <c r="P35" s="5">
        <v>5.9722222222222225E-2</v>
      </c>
      <c r="Q35" s="6">
        <f t="shared" si="68"/>
        <v>137.18405926849306</v>
      </c>
      <c r="R35" s="5">
        <v>5.3136574074074072E-2</v>
      </c>
      <c r="S35" s="6">
        <f t="shared" ref="S35" si="1270">IF(R35="",250,IF(R35*86400*$N35/1000-S$8&gt;250-(SQRT($N35)/$N35*320+21),250-(SQRT($N35)/$N35*320+21),R35*86400*$N35/1000-S$8))</f>
        <v>123.11705738404103</v>
      </c>
      <c r="T35" s="5">
        <v>5.0069444444444444E-2</v>
      </c>
      <c r="U35" s="6">
        <f t="shared" ref="U35" si="1271">IF(T35="",250,IF(T35*86400*$N35/1000-U$8&gt;250-(SQRT($N35)/$N35*320+21),250-(SQRT($N35)/$N35*320+21),T35*86400*$N35/1000-U$8))</f>
        <v>127.87407759602732</v>
      </c>
      <c r="V35" s="5"/>
      <c r="W35" s="6">
        <f t="shared" ref="W35" si="1272">IF(V35="",250,IF(V35*86400*$N35/1000-W$8&gt;250-(SQRT($N35)/$N35*320+21),250-(SQRT($N35)/$N35*320+21),V35*86400*$N35/1000-W$8))</f>
        <v>250</v>
      </c>
      <c r="X35" s="5"/>
      <c r="Y35" s="6">
        <f t="shared" si="4"/>
        <v>250</v>
      </c>
      <c r="Z35" s="5"/>
      <c r="AA35" s="6">
        <f t="shared" si="5"/>
        <v>250</v>
      </c>
      <c r="AB35" s="5"/>
      <c r="AC35" s="6">
        <f t="shared" si="6"/>
        <v>250</v>
      </c>
      <c r="AD35" s="5">
        <v>5.9618055555555556E-2</v>
      </c>
      <c r="AE35" s="6">
        <f t="shared" si="7"/>
        <v>160.8192033511643</v>
      </c>
      <c r="AF35" s="5">
        <v>6.7141203703703703E-2</v>
      </c>
      <c r="AG35" s="6">
        <f t="shared" si="8"/>
        <v>161.16990849157526</v>
      </c>
      <c r="AH35" s="5"/>
      <c r="AI35" s="6">
        <f t="shared" si="9"/>
        <v>250</v>
      </c>
      <c r="AJ35" s="5"/>
      <c r="AK35" s="6">
        <f t="shared" si="10"/>
        <v>250</v>
      </c>
      <c r="AL35" s="5"/>
      <c r="AM35" s="6">
        <f t="shared" ref="AM35" si="1273">IF(AL35="",250,IF(AL35*86400*$N35/1000-AM$8&gt;250-(SQRT($N35)/$N35*320+21),250-(SQRT($N35)/$N35*320+21),AL35*86400*$N35/1000-AM$8))</f>
        <v>250</v>
      </c>
      <c r="AN35" s="5"/>
      <c r="AO35" s="6">
        <f t="shared" si="12"/>
        <v>250</v>
      </c>
      <c r="AP35" s="5"/>
      <c r="AQ35" s="6">
        <f t="shared" ref="AQ35" si="1274">IF(AP35="",250,IF(AP35*86400*$N35/1000-AQ$8&gt;250-(SQRT($N35)/$N35*320+21),250-(SQRT($N35)/$N35*320+21),AP35*86400*$N35/1000-AQ$8))</f>
        <v>250</v>
      </c>
      <c r="AR35" s="5"/>
      <c r="AS35" s="6">
        <f t="shared" si="14"/>
        <v>250</v>
      </c>
      <c r="AT35" s="5"/>
      <c r="AU35" s="6">
        <f t="shared" si="15"/>
        <v>250</v>
      </c>
      <c r="AV35" s="5"/>
      <c r="AW35" s="6">
        <f t="shared" si="16"/>
        <v>250</v>
      </c>
      <c r="AX35" s="5"/>
      <c r="AY35" s="6">
        <f t="shared" si="17"/>
        <v>250</v>
      </c>
      <c r="AZ35" s="5"/>
      <c r="BA35" s="6">
        <f t="shared" si="18"/>
        <v>250</v>
      </c>
      <c r="BB35" s="5"/>
      <c r="BC35" s="6">
        <f t="shared" si="19"/>
        <v>250</v>
      </c>
      <c r="BD35" s="5"/>
      <c r="BE35" s="6">
        <f t="shared" ref="BE35" si="1275">IF(BD35="",250,IF(BD35*86400*$N35/1000-BE$8&gt;250-(SQRT($N35)/$N35*320+21),250-(SQRT($N35)/$N35*320+21),BD35*86400*$N35/1000-BE$8))</f>
        <v>250</v>
      </c>
      <c r="BF35" s="5"/>
      <c r="BG35" s="6">
        <f t="shared" ref="BG35" si="1276">IF(BF35="",250,IF(BF35*86400*$N35/1000-BG$8&gt;250-(SQRT($N35)/$N35*320+21),250-(SQRT($N35)/$N35*320+21),BF35*86400*$N35/1000-BG$8))</f>
        <v>250</v>
      </c>
      <c r="BH35" s="5"/>
      <c r="BI35" s="6">
        <f t="shared" ref="BI35" si="1277">IF(BH35="",250,IF(BH35*86400*$N35/1000-BI$8&gt;250-(SQRT($N35)/$N35*320+21),250-(SQRT($N35)/$N35*320+21),BH35*86400*$N35/1000-BI$8))</f>
        <v>250</v>
      </c>
      <c r="BJ35" s="5"/>
      <c r="BK35" s="6">
        <f t="shared" ref="BK35" si="1278">IF(BJ35="",250,IF(BJ35*86400*$N35/1000-BK$8&gt;250-(SQRT($N35)/$N35*320+21),250-(SQRT($N35)/$N35*320+21),BJ35*86400*$N35/1000-BK$8))</f>
        <v>250</v>
      </c>
      <c r="BL35" s="5"/>
      <c r="BM35" s="6">
        <f t="shared" ref="BM35" si="1279">IF(BL35="",250,IF(BL35*86400*$N35/1000-BM$8&gt;250-(SQRT($N35)/$N35*320+21),250-(SQRT($N35)/$N35*320+21),BL35*86400*$N35/1000-BM$8))</f>
        <v>250</v>
      </c>
      <c r="BN35" s="5"/>
      <c r="BO35" s="6">
        <f t="shared" ref="BO35" si="1280">IF(BN35="",250,IF(BN35*86400*$N35/1000-BO$8&gt;250-(SQRT($N35)/$N35*320+21),250-(SQRT($N35)/$N35*320+21),BN35*86400*$N35/1000-BO$8))</f>
        <v>250</v>
      </c>
      <c r="BP35" s="5"/>
      <c r="BQ35" s="6">
        <f t="shared" ref="BQ35" si="1281">IF(BP35="",250,IF(BP35*86400*$N35/1000-BQ$8&gt;250-(SQRT($N35)/$N35*320+21),250-(SQRT($N35)/$N35*320+21),BP35*86400*$N35/1000-BQ$8))</f>
        <v>250</v>
      </c>
      <c r="BR35" s="5"/>
      <c r="BS35" s="6">
        <f t="shared" ref="BS35" si="1282">IF(BR35="",250,IF(BR35*86400*$N35/1000-BS$8&gt;250-(SQRT($N35)/$N35*320+21),250-(SQRT($N35)/$N35*320+21),BR35*86400*$N35/1000-BS$8))</f>
        <v>250</v>
      </c>
      <c r="BT35" s="5"/>
      <c r="BU35" s="6">
        <f t="shared" ref="BU35" si="1283">IF(BT35="",250,IF(BT35*86400*$N35/1000-BU$8&gt;250-(SQRT($N35)/$N35*320+21),250-(SQRT($N35)/$N35*320+21),BT35*86400*$N35/1000-BU$8))</f>
        <v>250</v>
      </c>
      <c r="BV35" s="5"/>
      <c r="BW35" s="6">
        <f t="shared" ref="BW35" si="1284">IF(BV35="",250,IF(BV35*86400*$N35/1000-BW$8&gt;250-(SQRT($N35)/$N35*320+21),250-(SQRT($N35)/$N35*320+21),BV35*86400*$N35/1000-BW$8))</f>
        <v>250</v>
      </c>
      <c r="BX35" s="5"/>
      <c r="BY35" s="6">
        <f t="shared" ref="BY35" si="1285">IF(BX35="",250,IF(BX35*86400*$N35/1000-BY$8&gt;250-(SQRT($N35)/$N35*320+21),250-(SQRT($N35)/$N35*320+21),BX35*86400*$N35/1000-BY$8))</f>
        <v>250</v>
      </c>
      <c r="BZ35" s="5"/>
      <c r="CA35" s="6">
        <f t="shared" ref="CA35" si="1286">IF(BZ35="",250,IF(BZ35*86400*$N35/1000-CA$8&gt;250-(SQRT($N35)/$N35*320+21),250-(SQRT($N35)/$N35*320+21),BZ35*86400*$N35/1000-CA$8))</f>
        <v>250</v>
      </c>
      <c r="CB35" s="5"/>
      <c r="CC35" s="6">
        <f t="shared" ref="CC35" si="1287">IF(CB35="",250,IF(CB35*86400*$N35/1000-CC$8&gt;250-(SQRT($N35)/$N35*320+21),250-(SQRT($N35)/$N35*320+21),CB35*86400*$N35/1000-CC$8))</f>
        <v>250</v>
      </c>
      <c r="CD35" s="5"/>
      <c r="CE35" s="6">
        <f t="shared" ref="CE35" si="1288">IF(CD35="",250,IF(CD35*86400*$N35/1000-CE$8&gt;250-(SQRT($N35)/$N35*320+21),250-(SQRT($N35)/$N35*320+21),CD35*86400*$N35/1000-CE$8))</f>
        <v>250</v>
      </c>
      <c r="CF35" s="5"/>
      <c r="CG35" s="6">
        <f t="shared" ref="CG35" si="1289">IF(CF35="",250,IF(CF35*86400*$N35/1000-CG$8&gt;250-(SQRT($N35)/$N35*320+21),250-(SQRT($N35)/$N35*320+21),CF35*86400*$N35/1000-CG$8))</f>
        <v>250</v>
      </c>
      <c r="CH35" s="5"/>
      <c r="CI35" s="6">
        <f t="shared" ref="CI35" si="1290">IF(CH35="",250,IF(CH35*86400*$N35/1000-CI$8&gt;250-(SQRT($N35)/$N35*320+21),250-(SQRT($N35)/$N35*320+21),CH35*86400*$N35/1000-CI$8))</f>
        <v>250</v>
      </c>
      <c r="CJ35" s="5"/>
      <c r="CK35" s="6">
        <f t="shared" ref="CK35" si="1291">IF(CJ35="",250,IF(CJ35*86400*$N35/1000-CK$8&gt;250-(SQRT($N35)/$N35*320+21),250-(SQRT($N35)/$N35*320+21),CJ35*86400*$N35/1000-CK$8))</f>
        <v>250</v>
      </c>
      <c r="CL35" s="5"/>
      <c r="CM35" s="6">
        <f t="shared" ref="CM35" si="1292">IF(CL35="",250,IF(CL35*86400*$N35/1000-CM$8&gt;250-(SQRT($N35)/$N35*320+21),250-(SQRT($N35)/$N35*320+21),CL35*86400*$N35/1000-CM$8))</f>
        <v>250</v>
      </c>
      <c r="CN35" s="5"/>
      <c r="CO35" s="6">
        <f t="shared" ref="CO35" si="1293">IF(CN35="",250,IF(CN35*86400*$N35/1000-CO$8&gt;250-(SQRT($N35)/$N35*320+21),250-(SQRT($N35)/$N35*320+21),CN35*86400*$N35/1000-CO$8))</f>
        <v>250</v>
      </c>
      <c r="CP35" s="5"/>
      <c r="CQ35" s="6">
        <f t="shared" ref="CQ35" si="1294">IF(CP35="",250,IF(CP35*86400*$N35/1000-CQ$8&gt;250-(SQRT($N35)/$N35*320+21),250-(SQRT($N35)/$N35*320+21),CP35*86400*$N35/1000-CQ$8))</f>
        <v>250</v>
      </c>
      <c r="CR35" s="5"/>
      <c r="CS35" s="6">
        <f t="shared" ref="CS35" si="1295">IF(CR35="",250,IF(CR35*86400*$N35/1000-CS$8&gt;250-(SQRT($N35)/$N35*320+21),250-(SQRT($N35)/$N35*320+21),CR35*86400*$N35/1000-CS$8))</f>
        <v>250</v>
      </c>
      <c r="CT35" s="5"/>
      <c r="CU35" s="6">
        <f t="shared" ref="CU35" si="1296">IF(CT35="",250,IF(CT35*86400*$N35/1000-CU$8&gt;250-(SQRT($N35)/$N35*320+21),250-(SQRT($N35)/$N35*320+21),CT35*86400*$N35/1000-CU$8))</f>
        <v>250</v>
      </c>
      <c r="CV35" s="5"/>
      <c r="CW35" s="6">
        <f t="shared" ref="CW35" si="1297">IF(CV35="",250,IF(CV35*86400*$N35/1000-CW$8&gt;250-(SQRT($N35)/$N35*320+21),250-(SQRT($N35)/$N35*320+21),CV35*86400*$N35/1000-CW$8))</f>
        <v>250</v>
      </c>
      <c r="CX35" s="5"/>
      <c r="CY35" s="6">
        <f t="shared" ref="CY35" si="1298">IF(CX35="",250,IF(CX35*86400*$N35/1000-CY$8&gt;250-(SQRT($N35)/$N35*320+21),250-(SQRT($N35)/$N35*320+21),CX35*86400*$N35/1000-CY$8))</f>
        <v>250</v>
      </c>
      <c r="CZ35" s="5"/>
      <c r="DA35" s="6">
        <f t="shared" ref="DA35" si="1299">IF(CZ35="",250,IF(CZ35*86400*$N35/1000-DA$8&gt;250-(SQRT($N35)/$N35*320+21),250-(SQRT($N35)/$N35*320+21),CZ35*86400*$N35/1000-DA$8))</f>
        <v>250</v>
      </c>
      <c r="DB35" s="5"/>
      <c r="DC35" s="6">
        <f t="shared" ref="DC35" si="1300">IF(DB35="",250,IF(DB35*86400*$N35/1000-DC$8&gt;250-(SQRT($N35)/$N35*320+21),250-(SQRT($N35)/$N35*320+21),DB35*86400*$N35/1000-DC$8))</f>
        <v>250</v>
      </c>
      <c r="DD35" s="5"/>
      <c r="DE35" s="6">
        <f t="shared" ref="DE35" si="1301">IF(DD35="",250,IF(DD35*86400*$N35/1000-DE$8&gt;250-(SQRT($N35)/$N35*320+21),250-(SQRT($N35)/$N35*320+21),DD35*86400*$N35/1000-DE$8))</f>
        <v>250</v>
      </c>
      <c r="DF35" s="5"/>
      <c r="DG35" s="6">
        <f t="shared" ref="DG35" si="1302">IF(DF35="",250,IF(DF35*86400*$N35/1000-DG$8&gt;250-(SQRT($N35)/$N35*320+21),250-(SQRT($N35)/$N35*320+21),DF35*86400*$N35/1000-DG$8))</f>
        <v>250</v>
      </c>
      <c r="DH35" s="5"/>
      <c r="DI35" s="6">
        <f t="shared" ref="DI35" si="1303">IF(DH35="",250,IF(DH35*86400*$N35/1000-DI$8&gt;250-(SQRT($N35)/$N35*320+21),250-(SQRT($N35)/$N35*320+21),DH35*86400*$N35/1000-DI$8))</f>
        <v>250</v>
      </c>
      <c r="DJ35" s="5"/>
      <c r="DK35" s="6">
        <f t="shared" ref="DK35" si="1304">IF(DJ35="",250,IF(DJ35*86400*$N35/1000-DK$8&gt;250-(SQRT($N35)/$N35*320+21),250-(SQRT($N35)/$N35*320+21),DJ35*86400*$N35/1000-DK$8))</f>
        <v>250</v>
      </c>
      <c r="DL35" s="5"/>
      <c r="DM35" s="6">
        <f t="shared" ref="DM35" si="1305">IF(DL35="",250,IF(DL35*86400*$N35/1000-DM$8&gt;250-(SQRT($N35)/$N35*320+21),250-(SQRT($N35)/$N35*320+21),DL35*86400*$N35/1000-DM$8))</f>
        <v>250</v>
      </c>
      <c r="DN35" s="5"/>
      <c r="DO35" s="6">
        <f t="shared" ref="DO35" si="1306">IF(DN35="",250,IF(DN35*86400*$N35/1000-DO$8&gt;250-(SQRT($N35)/$N35*320+21),250-(SQRT($N35)/$N35*320+21),DN35*86400*$N35/1000-DO$8))</f>
        <v>250</v>
      </c>
      <c r="DP35" s="5"/>
      <c r="DQ35" s="6">
        <f t="shared" ref="DQ35" si="1307">IF(DP35="",250,IF(DP35*86400*$N35/1000-DQ$8&gt;250-(SQRT($N35)/$N35*320+21),250-(SQRT($N35)/$N35*320+21),DP35*86400*$N35/1000-DQ$8))</f>
        <v>250</v>
      </c>
      <c r="DR35" s="5"/>
      <c r="DS35" s="6">
        <f t="shared" ref="DS35" si="1308">IF(DR35="",250,IF(DR35*86400*$N35/1000-DS$8&gt;250-(SQRT($N35)/$N35*320+21),250-(SQRT($N35)/$N35*320+21),DR35*86400*$N35/1000-DS$8))</f>
        <v>250</v>
      </c>
      <c r="DT35" s="5"/>
      <c r="DU35" s="6">
        <f t="shared" ref="DU35" si="1309">IF(DT35="",250,IF(DT35*86400*$N35/1000-DU$8&gt;250-(SQRT($N35)/$N35*320+21),250-(SQRT($N35)/$N35*320+21),DT35*86400*$N35/1000-DU$8))</f>
        <v>250</v>
      </c>
      <c r="DV35" s="5"/>
      <c r="DW35" s="6">
        <f t="shared" ref="DW35" si="1310">IF(DV35="",250,IF(DV35*86400*$N35/1000-DW$8&gt;250-(SQRT($N35)/$N35*320+21),250-(SQRT($N35)/$N35*320+21),DV35*86400*$N35/1000-DW$8))</f>
        <v>250</v>
      </c>
      <c r="DX35" s="5"/>
      <c r="DY35" s="6">
        <f t="shared" ref="DY35" si="1311">IF(DX35="",250,IF(DX35*86400*$N35/1000-DY$8&gt;250-(SQRT($N35)/$N35*320+21),250-(SQRT($N35)/$N35*320+21),DX35*86400*$N35/1000-DY$8))</f>
        <v>250</v>
      </c>
      <c r="DZ35" s="5"/>
      <c r="EA35" s="6">
        <f t="shared" ref="EA35" si="1312">IF(DZ35="",250,IF(DZ35*86400*$N35/1000-EA$8&gt;250-(SQRT($N35)/$N35*320+21),250-(SQRT($N35)/$N35*320+21),DZ35*86400*$N35/1000-EA$8))</f>
        <v>250</v>
      </c>
      <c r="EB35" s="5"/>
      <c r="EC35" s="6">
        <f t="shared" ref="EC35" si="1313">IF(EB35="",250,IF(EB35*86400*$N35/1000-EC$8&gt;250-(SQRT($N35)/$N35*320+21),250-(SQRT($N35)/$N35*320+21),EB35*86400*$N35/1000-EC$8))</f>
        <v>250</v>
      </c>
      <c r="ED35" s="5"/>
      <c r="EE35" s="6">
        <f t="shared" ref="EE35" si="1314">IF(ED35="",250,IF(ED35*86400*$N35/1000-EE$8&gt;250-(SQRT($N35)/$N35*320+21),250-(SQRT($N35)/$N35*320+21),ED35*86400*$N35/1000-EE$8))</f>
        <v>250</v>
      </c>
      <c r="EF35" s="5"/>
      <c r="EG35" s="6">
        <f t="shared" ref="EG35" si="1315">IF(EF35="",250,IF(EF35*86400*$N35/1000-EG$8&gt;250-(SQRT($N35)/$N35*320+21),250-(SQRT($N35)/$N35*320+21),EF35*86400*$N35/1000-EG$8))</f>
        <v>250</v>
      </c>
      <c r="EH35" s="5"/>
      <c r="EI35" s="6">
        <f t="shared" ref="EI35" si="1316">IF(EH35="",250,IF(EH35*86400*$N35/1000-EI$8&gt;250-(SQRT($N35)/$N35*320+21),250-(SQRT($N35)/$N35*320+21),EH35*86400*$N35/1000-EI$8))</f>
        <v>250</v>
      </c>
      <c r="EJ35" s="5"/>
      <c r="EK35" s="6">
        <f t="shared" ref="EK35" si="1317">IF(EJ35="",250,IF(EJ35*86400*$N35/1000-EK$8&gt;250-(SQRT($N35)/$N35*320+21),250-(SQRT($N35)/$N35*320+21),EJ35*86400*$N35/1000-EK$8))</f>
        <v>250</v>
      </c>
      <c r="EL35" s="5"/>
      <c r="EM35" s="6">
        <f t="shared" ref="EM35" si="1318">IF(EL35="",250,IF(EL35*86400*$N35/1000-EM$8&gt;250-(SQRT($N35)/$N35*320+21),250-(SQRT($N35)/$N35*320+21),EL35*86400*$N35/1000-EM$8))</f>
        <v>250</v>
      </c>
      <c r="EN35" s="5"/>
      <c r="EO35" s="76">
        <f t="shared" ref="EO35" si="1319">IF(EN35="",250,IF(EN35*86400*$N35/1000-EO$8&gt;250-(SQRT($N35)/$N35*320+21),250-(SQRT($N35)/$N35*320+21),EN35*86400*$N35/1000-EO$8))</f>
        <v>250</v>
      </c>
    </row>
    <row r="36" spans="2:145" s="48" customFormat="1" ht="12" customHeight="1">
      <c r="B36" s="49"/>
      <c r="C36" s="50"/>
      <c r="D36" s="50"/>
      <c r="E36" s="51"/>
      <c r="F36" s="52"/>
      <c r="G36" s="52"/>
      <c r="H36" s="52"/>
      <c r="I36" s="52"/>
      <c r="J36" s="52"/>
      <c r="K36" s="53"/>
      <c r="L36" s="53"/>
      <c r="M36" s="53"/>
      <c r="N36" s="53"/>
      <c r="O36" s="53"/>
      <c r="P36" s="54"/>
      <c r="Q36" s="55"/>
      <c r="R36" s="54"/>
      <c r="S36" s="55"/>
      <c r="T36" s="54"/>
      <c r="U36" s="55"/>
      <c r="V36" s="54"/>
      <c r="W36" s="55"/>
      <c r="X36" s="54"/>
      <c r="Y36" s="55"/>
      <c r="Z36" s="54"/>
      <c r="AA36" s="56"/>
      <c r="AB36" s="54"/>
      <c r="AC36" s="56"/>
      <c r="AD36" s="57"/>
      <c r="AE36" s="55"/>
      <c r="AF36" s="54"/>
      <c r="AG36" s="56"/>
      <c r="AH36" s="54"/>
      <c r="AI36" s="56"/>
      <c r="AJ36" s="54"/>
      <c r="AK36" s="55"/>
      <c r="AL36" s="54"/>
      <c r="AM36" s="56"/>
      <c r="AP36" s="54"/>
      <c r="AQ36" s="56"/>
      <c r="AR36" s="57"/>
      <c r="AS36" s="55"/>
      <c r="AT36" s="54"/>
      <c r="AU36" s="56"/>
      <c r="AV36" s="54"/>
      <c r="AW36" s="56"/>
      <c r="AZ36" s="54"/>
      <c r="BA36" s="56"/>
      <c r="BB36" s="54"/>
      <c r="BC36" s="56"/>
      <c r="BD36" s="54"/>
      <c r="BE36" s="56"/>
      <c r="BF36" s="54"/>
      <c r="BG36" s="56"/>
      <c r="BH36" s="57"/>
      <c r="BI36" s="55"/>
      <c r="BJ36" s="57"/>
      <c r="BK36" s="55"/>
      <c r="BL36" s="57"/>
      <c r="BM36" s="55"/>
      <c r="BN36" s="57"/>
      <c r="BO36" s="55"/>
      <c r="BP36" s="57"/>
      <c r="BQ36" s="55"/>
      <c r="BR36" s="57"/>
      <c r="BS36" s="55"/>
      <c r="BT36" s="57"/>
      <c r="BU36" s="55"/>
      <c r="BV36" s="57"/>
      <c r="BW36" s="55"/>
      <c r="BX36" s="57"/>
      <c r="BY36" s="55"/>
      <c r="BZ36" s="57"/>
      <c r="CA36" s="55"/>
      <c r="CB36" s="57"/>
      <c r="CC36" s="55"/>
      <c r="CD36" s="57"/>
      <c r="CE36" s="55"/>
      <c r="CF36" s="57"/>
      <c r="CG36" s="55"/>
      <c r="CH36" s="57"/>
      <c r="CI36" s="55"/>
      <c r="CJ36" s="57"/>
      <c r="CK36" s="55"/>
      <c r="CL36" s="57"/>
      <c r="CM36" s="55"/>
      <c r="CN36" s="57"/>
      <c r="CO36" s="55"/>
      <c r="CP36" s="57"/>
      <c r="CQ36" s="55"/>
      <c r="CR36" s="57"/>
      <c r="CS36" s="55"/>
    </row>
    <row r="37" spans="2:145" s="48" customFormat="1">
      <c r="B37" s="107" t="s">
        <v>120</v>
      </c>
      <c r="C37" s="108" t="s">
        <v>119</v>
      </c>
      <c r="D37" s="108" t="s">
        <v>128</v>
      </c>
      <c r="E37" s="109" t="s">
        <v>121</v>
      </c>
      <c r="I37" s="82"/>
      <c r="J37" s="81"/>
      <c r="K37" s="81"/>
      <c r="L37" s="81"/>
      <c r="M37" s="81"/>
      <c r="N37" s="81"/>
      <c r="O37" s="80" t="s">
        <v>72</v>
      </c>
      <c r="P37" s="174">
        <f>COUNT(P10:P35)</f>
        <v>22</v>
      </c>
      <c r="Q37" s="174"/>
      <c r="R37" s="174">
        <f>COUNT(R10:R35)</f>
        <v>25</v>
      </c>
      <c r="S37" s="174"/>
      <c r="T37" s="174">
        <f>COUNT(T10:T35)</f>
        <v>26</v>
      </c>
      <c r="U37" s="174"/>
      <c r="V37" s="174">
        <f>COUNT(V10:V35)</f>
        <v>8</v>
      </c>
      <c r="W37" s="174"/>
      <c r="X37" s="174">
        <f>COUNT(X10:X35)</f>
        <v>12</v>
      </c>
      <c r="Y37" s="174"/>
      <c r="Z37" s="174">
        <f>COUNT(Z10:Z35)</f>
        <v>5</v>
      </c>
      <c r="AA37" s="174"/>
      <c r="AB37" s="174">
        <f>COUNT(AB10:AB35)</f>
        <v>7</v>
      </c>
      <c r="AC37" s="174"/>
      <c r="AD37" s="174">
        <f>COUNT(AD10:AD35)</f>
        <v>7</v>
      </c>
      <c r="AE37" s="174"/>
      <c r="AF37" s="174">
        <f>COUNT(AF10:AF35)</f>
        <v>6</v>
      </c>
      <c r="AG37" s="174"/>
      <c r="AH37" s="174">
        <f>COUNT(AH10:AH35)</f>
        <v>6</v>
      </c>
      <c r="AI37" s="174"/>
      <c r="AJ37" s="174">
        <f>COUNT(AJ10:AJ35)</f>
        <v>4</v>
      </c>
      <c r="AK37" s="174"/>
      <c r="AL37" s="174">
        <f>COUNT(AL10:AL35)</f>
        <v>3</v>
      </c>
      <c r="AM37" s="174"/>
      <c r="AN37" s="174">
        <f>COUNT(AN10:AN35)</f>
        <v>6</v>
      </c>
      <c r="AO37" s="175"/>
      <c r="AP37" s="174">
        <f>COUNT(AP10:AP35)</f>
        <v>3</v>
      </c>
      <c r="AQ37" s="174"/>
      <c r="AR37" s="174">
        <f>COUNT(AR10:AR35)</f>
        <v>1</v>
      </c>
      <c r="AS37" s="174"/>
      <c r="AT37" s="174">
        <f>COUNT(AT10:AT35)</f>
        <v>3</v>
      </c>
      <c r="AU37" s="174"/>
      <c r="AV37" s="174">
        <f>COUNT(AV10:AV35)</f>
        <v>1</v>
      </c>
      <c r="AW37" s="174"/>
      <c r="AX37" s="174">
        <f>COUNT(AX10:AX35)</f>
        <v>0</v>
      </c>
      <c r="AY37" s="175"/>
      <c r="AZ37" s="174">
        <f>COUNT(AZ10:AZ35)</f>
        <v>0</v>
      </c>
      <c r="BA37" s="174"/>
      <c r="BB37" s="174">
        <f>COUNT(BB10:BB35)</f>
        <v>0</v>
      </c>
      <c r="BC37" s="174"/>
      <c r="BD37" s="174">
        <f>COUNT(BD10:BD35)</f>
        <v>0</v>
      </c>
      <c r="BE37" s="174"/>
      <c r="BF37" s="174">
        <f>COUNT(BF10:BF35)</f>
        <v>0</v>
      </c>
      <c r="BG37" s="174"/>
      <c r="BH37" s="174">
        <f>COUNT(BH10:BH35)</f>
        <v>0</v>
      </c>
      <c r="BI37" s="174"/>
      <c r="BJ37" s="174">
        <f>COUNT(BJ10:BJ35)</f>
        <v>2</v>
      </c>
      <c r="BK37" s="174"/>
      <c r="BL37" s="174">
        <f>COUNT(BL10:BL35)</f>
        <v>0</v>
      </c>
      <c r="BM37" s="174"/>
      <c r="BN37" s="174">
        <f>COUNT(BN10:BN35)</f>
        <v>0</v>
      </c>
      <c r="BO37" s="174"/>
      <c r="BP37" s="174">
        <f>COUNT(BP10:BP35)</f>
        <v>0</v>
      </c>
      <c r="BQ37" s="174"/>
      <c r="BR37" s="174">
        <f>COUNT(BR10:BR35)</f>
        <v>0</v>
      </c>
      <c r="BS37" s="174"/>
      <c r="BT37" s="174">
        <f>COUNT(BT10:BT35)</f>
        <v>0</v>
      </c>
      <c r="BU37" s="174"/>
      <c r="BV37" s="174">
        <f>COUNT(BV10:BV35)</f>
        <v>0</v>
      </c>
      <c r="BW37" s="174"/>
      <c r="BX37" s="174">
        <f>COUNT(BX10:BX35)</f>
        <v>0</v>
      </c>
      <c r="BY37" s="174"/>
      <c r="BZ37" s="174">
        <f>COUNT(BZ10:BZ35)</f>
        <v>0</v>
      </c>
      <c r="CA37" s="174"/>
      <c r="CB37" s="174">
        <f>COUNT(CB10:CB35)</f>
        <v>1</v>
      </c>
      <c r="CC37" s="174"/>
      <c r="CD37" s="174">
        <f>COUNT(CD10:CD35)</f>
        <v>1</v>
      </c>
      <c r="CE37" s="174"/>
      <c r="CF37" s="174">
        <f>COUNT(CF10:CF35)</f>
        <v>0</v>
      </c>
      <c r="CG37" s="174"/>
      <c r="CH37" s="174">
        <f>COUNT(CH10:CH35)</f>
        <v>0</v>
      </c>
      <c r="CI37" s="174"/>
      <c r="CJ37" s="174">
        <f>COUNT(CJ10:CJ35)</f>
        <v>0</v>
      </c>
      <c r="CK37" s="174"/>
      <c r="CL37" s="174">
        <f>COUNT(CL10:CL35)</f>
        <v>0</v>
      </c>
      <c r="CM37" s="174"/>
      <c r="CN37" s="174">
        <f>COUNT(CN10:CN35)</f>
        <v>0</v>
      </c>
      <c r="CO37" s="174"/>
      <c r="CP37" s="174">
        <f>COUNT(CP10:CP35)</f>
        <v>1</v>
      </c>
      <c r="CQ37" s="174"/>
      <c r="CR37" s="174">
        <f>COUNT(CR10:CR35)</f>
        <v>0</v>
      </c>
      <c r="CS37" s="175"/>
      <c r="CT37" s="174">
        <f>COUNT(CT10:CT35)</f>
        <v>0</v>
      </c>
      <c r="CU37" s="175"/>
      <c r="CV37" s="174">
        <f>COUNT(CV10:CV35)</f>
        <v>0</v>
      </c>
      <c r="CW37" s="175"/>
      <c r="CX37" s="174">
        <f>COUNT(CX10:CX35)</f>
        <v>0</v>
      </c>
      <c r="CY37" s="175"/>
      <c r="CZ37" s="174">
        <f>COUNT(CZ10:CZ35)</f>
        <v>0</v>
      </c>
      <c r="DA37" s="175"/>
      <c r="DB37" s="174">
        <f>COUNT(DB10:DB35)</f>
        <v>0</v>
      </c>
      <c r="DC37" s="175"/>
      <c r="DD37" s="174">
        <f>COUNT(DD10:DD35)</f>
        <v>0</v>
      </c>
      <c r="DE37" s="175"/>
      <c r="DF37" s="174">
        <f>COUNT(DF10:DF35)</f>
        <v>0</v>
      </c>
      <c r="DG37" s="175"/>
      <c r="DH37" s="174">
        <f>COUNT(DH10:DH35)</f>
        <v>0</v>
      </c>
      <c r="DI37" s="175"/>
      <c r="DJ37" s="174">
        <f>COUNT(DJ10:DJ35)</f>
        <v>0</v>
      </c>
      <c r="DK37" s="175"/>
      <c r="DL37" s="174">
        <f>COUNT(DL10:DL35)</f>
        <v>0</v>
      </c>
      <c r="DM37" s="175"/>
      <c r="DN37" s="174">
        <f>COUNT(DN10:DN35)</f>
        <v>0</v>
      </c>
      <c r="DO37" s="175"/>
      <c r="DP37" s="174">
        <f>COUNT(DP10:DP35)</f>
        <v>0</v>
      </c>
      <c r="DQ37" s="175"/>
      <c r="DR37" s="174">
        <f>COUNT(DR10:DR35)</f>
        <v>0</v>
      </c>
      <c r="DS37" s="175"/>
      <c r="DT37" s="174">
        <f>COUNT(DT10:DT35)</f>
        <v>0</v>
      </c>
      <c r="DU37" s="175"/>
      <c r="DV37" s="174">
        <f>COUNT(DV10:DV35)</f>
        <v>0</v>
      </c>
      <c r="DW37" s="175"/>
      <c r="DX37" s="174">
        <f>COUNT(DX10:DX35)</f>
        <v>0</v>
      </c>
      <c r="DY37" s="175"/>
      <c r="DZ37" s="174">
        <f>COUNT(DZ10:DZ35)</f>
        <v>0</v>
      </c>
      <c r="EA37" s="175"/>
      <c r="EB37" s="174">
        <f>COUNT(EB10:EB35)</f>
        <v>0</v>
      </c>
      <c r="EC37" s="175"/>
      <c r="ED37" s="174">
        <f>COUNT(ED10:ED35)</f>
        <v>0</v>
      </c>
      <c r="EE37" s="175"/>
      <c r="EF37" s="174">
        <f>COUNT(EF10:EF35)</f>
        <v>0</v>
      </c>
      <c r="EG37" s="175"/>
      <c r="EH37" s="174">
        <f>COUNT(EH10:EH35)</f>
        <v>0</v>
      </c>
      <c r="EI37" s="175"/>
      <c r="EJ37" s="174">
        <f>COUNT(EJ10:EJ35)</f>
        <v>0</v>
      </c>
      <c r="EK37" s="175"/>
      <c r="EL37" s="174">
        <f>COUNT(EL10:EL35)</f>
        <v>0</v>
      </c>
      <c r="EM37" s="175"/>
      <c r="EN37" s="174">
        <f>COUNT(EN10:EN35)</f>
        <v>0</v>
      </c>
      <c r="EO37" s="175"/>
    </row>
    <row r="38" spans="2:145" s="58" customFormat="1" ht="15.75" customHeight="1">
      <c r="B38" s="117" t="str">
        <f>INDEX($P$5:$EN$5,MATCH(1,$P$41:$EN$41,0))</f>
        <v>Caroline</v>
      </c>
      <c r="C38" s="112">
        <f>INDEX($P$40:$EN$40,MATCH(1,$P$41:$EN$41,0))</f>
        <v>999.9175329524071</v>
      </c>
      <c r="D38" s="112">
        <f>INDEX($P$37:$EN$37,MATCH(1,$P$41:$EN$41,0))</f>
        <v>25</v>
      </c>
      <c r="E38" s="113" t="s">
        <v>122</v>
      </c>
      <c r="I38" s="82"/>
      <c r="J38" s="81"/>
      <c r="K38" s="81"/>
      <c r="L38" s="81"/>
      <c r="M38" s="81"/>
      <c r="N38" s="81"/>
      <c r="O38" s="80" t="s">
        <v>63</v>
      </c>
      <c r="P38" s="172">
        <f>IFERROR(SMALL(Q10:Q35,1)+SMALL(Q10:Q35,2)+SMALL(Q10:Q35,3)+SMALL(Q10:Q35,4)+SMALL(Q10:Q35,5)+SMALL(Q10:Q35,6)+SMALL(Q10:Q35,7)+SMALL(Q10:Q35,8)+SMALL(Q10:Q35,9)+SMALL(Q10:Q35,10),"n/a")</f>
        <v>1283.7243509409532</v>
      </c>
      <c r="Q38" s="172"/>
      <c r="R38" s="172">
        <f>IFERROR(SMALL(S10:S35,1)+SMALL(S10:S35,2)+SMALL(S10:S35,3)+SMALL(S10:S35,4)+SMALL(S10:S35,5)+SMALL(S10:S35,6)+SMALL(S10:S35,7)+SMALL(S10:S35,8)+SMALL(S10:S35,9)+SMALL(S10:S35,10),"n/a")</f>
        <v>1224.9175329524071</v>
      </c>
      <c r="S38" s="172"/>
      <c r="T38" s="172">
        <f>IFERROR(SMALL(U10:U35,1)+SMALL(U10:U35,2)+SMALL(U10:U35,3)+SMALL(U10:U35,4)+SMALL(U10:U35,5)+SMALL(U10:U35,6)+SMALL(U10:U35,7)+SMALL(U10:U35,8)+SMALL(U10:U35,9)+SMALL(U10:U35,10),"n/a")</f>
        <v>1270.7359725215626</v>
      </c>
      <c r="U38" s="172"/>
      <c r="V38" s="172">
        <f>IFERROR(SMALL(W10:W35,1)+SMALL(W10:W35,2)+SMALL(W10:W35,3)+SMALL(W10:W35,4)+SMALL(W10:W35,5)+SMALL(W10:W35,6)+SMALL(W10:W35,7)+SMALL(W10:W35,8)+SMALL(W10:W35,9)+SMALL(W10:W35,10),"n/a")</f>
        <v>1486.3225667728248</v>
      </c>
      <c r="W38" s="172"/>
      <c r="X38" s="172">
        <f>IFERROR(SMALL(Y10:Y35,1)+SMALL(Y10:Y35,2)+SMALL(Y10:Y35,3)+SMALL(Y10:Y35,4)+SMALL(Y10:Y35,5)+SMALL(Y10:Y35,6)+SMALL(Y10:Y35,7)+SMALL(Y10:Y35,8)+SMALL(Y10:Y35,9)+SMALL(Y10:Y35,10),"n/a")</f>
        <v>1432.2889270691055</v>
      </c>
      <c r="Y38" s="172"/>
      <c r="Z38" s="172">
        <f>IFERROR(SMALL(AA10:AA35,1)+SMALL(AA10:AA35,2)+SMALL(AA10:AA35,3)+SMALL(AA10:AA35,4)+SMALL(AA10:AA35,5)+SMALL(AA10:AA35,6)+SMALL(AA10:AA35,7)+SMALL(AA10:AA35,8)+SMALL(AA10:AA35,9)+SMALL(AA10:AA35,10),"n/a")</f>
        <v>1979.7803535034782</v>
      </c>
      <c r="AA38" s="172"/>
      <c r="AB38" s="172">
        <f>IFERROR(SMALL(AC10:AC35,1)+SMALL(AC10:AC35,2)+SMALL(AC10:AC35,3)+SMALL(AC10:AC35,4)+SMALL(AC10:AC35,5)+SMALL(AC10:AC35,6)+SMALL(AC10:AC35,7)+SMALL(AC10:AC35,8)+SMALL(AC10:AC35,9)+SMALL(AC10:AC35,10),"n/a")</f>
        <v>1871.6037999888506</v>
      </c>
      <c r="AC38" s="172"/>
      <c r="AD38" s="172">
        <f>IFERROR(SMALL(AE10:AE35,1)+SMALL(AE10:AE35,2)+SMALL(AE10:AE35,3)+SMALL(AE10:AE35,4)+SMALL(AE10:AE35,5)+SMALL(AE10:AE35,6)+SMALL(AE10:AE35,7)+SMALL(AE10:AE35,8)+SMALL(AE10:AE35,9)+SMALL(AE10:AE35,10),"n/a")</f>
        <v>1986.3049797671215</v>
      </c>
      <c r="AE38" s="172"/>
      <c r="AF38" s="172">
        <f>IFERROR(SMALL(AG10:AG35,1)+SMALL(AG10:AG35,2)+SMALL(AG10:AG35,3)+SMALL(AG10:AG35,4)+SMALL(AG10:AG35,5)+SMALL(AG10:AG35,6)+SMALL(AG10:AG35,7)+SMALL(AG10:AG35,8)+SMALL(AG10:AG35,9)+SMALL(AG10:AG35,10),"n/a")</f>
        <v>1971.7869205831182</v>
      </c>
      <c r="AG38" s="172"/>
      <c r="AH38" s="172">
        <f>IFERROR(SMALL(AI10:AI35,1)+SMALL(AI10:AI35,2)+SMALL(AI10:AI35,3)+SMALL(AI10:AI35,4)+SMALL(AI10:AI35,5)+SMALL(AI10:AI35,6)+SMALL(AI10:AI35,7)+SMALL(AI10:AI35,8)+SMALL(AI10:AI35,9)+SMALL(AI10:AI35,10),"n/a")</f>
        <v>1791.3514269337497</v>
      </c>
      <c r="AI38" s="172"/>
      <c r="AJ38" s="172">
        <f>IFERROR(SMALL(AK10:AK35,1)+SMALL(AK10:AK35,2)+SMALL(AK10:AK35,3)+SMALL(AK10:AK35,4)+SMALL(AK10:AK35,5)+SMALL(AK10:AK35,6)+SMALL(AK10:AK35,7)+SMALL(AK10:AK35,8)+SMALL(AK10:AK35,9)+SMALL(AK10:AK35,10),"n/a")</f>
        <v>2047.3957966570624</v>
      </c>
      <c r="AK38" s="172"/>
      <c r="AL38" s="172">
        <f>IFERROR(SMALL(AM10:AM35,1)+SMALL(AM10:AM35,2)+SMALL(AM10:AM35,3)+SMALL(AM10:AM35,4)+SMALL(AM10:AM35,5)+SMALL(AM10:AM35,6)+SMALL(AM10:AM35,7)+SMALL(AM10:AM35,8)+SMALL(AM10:AM35,9)+SMALL(AM10:AM35,10),"n/a")</f>
        <v>2144.2972086658187</v>
      </c>
      <c r="AM38" s="172"/>
      <c r="AN38" s="172">
        <f>IFERROR(SMALL(AO10:AO35,1)+SMALL(AO10:AO35,2)+SMALL(AO10:AO35,3)+SMALL(AO10:AO35,4)+SMALL(AO10:AO35,5)+SMALL(AO10:AO35,6)+SMALL(AO10:AO35,7)+SMALL(AO10:AO35,8)+SMALL(AO10:AO35,9)+SMALL(AO10:AO35,10),"n/a")</f>
        <v>2036.5523175886733</v>
      </c>
      <c r="AO38" s="173"/>
      <c r="AP38" s="172">
        <f>IFERROR(SMALL(AQ10:AQ35,1)+SMALL(AQ10:AQ35,2)+SMALL(AQ10:AQ35,3)+SMALL(AQ10:AQ35,4)+SMALL(AQ10:AQ35,5)+SMALL(AQ10:AQ35,6)+SMALL(AQ10:AQ35,7)+SMALL(AQ10:AQ35,8)+SMALL(AQ10:AQ35,9)+SMALL(AQ10:AQ35,10),"n/a")</f>
        <v>2126.7691445683595</v>
      </c>
      <c r="AQ38" s="172"/>
      <c r="AR38" s="172">
        <f>IFERROR(SMALL(AS10:AS35,1)+SMALL(AS10:AS35,2)+SMALL(AS10:AS35,3)+SMALL(AS10:AS35,4)+SMALL(AS10:AS35,5)+SMALL(AS10:AS35,6)+SMALL(AS10:AS35,7)+SMALL(AS10:AS35,8)+SMALL(AS10:AS35,9)+SMALL(AS10:AS35,10),"n/a")</f>
        <v>2348.2212030504647</v>
      </c>
      <c r="AS38" s="172"/>
      <c r="AT38" s="172">
        <f>IFERROR(SMALL(AU10:AU35,1)+SMALL(AU10:AU35,2)+SMALL(AU10:AU35,3)+SMALL(AU10:AU35,4)+SMALL(AU10:AU35,5)+SMALL(AU10:AU35,6)+SMALL(AU10:AU35,7)+SMALL(AU10:AU35,8)+SMALL(AU10:AU35,9)+SMALL(AU10:AU35,10),"n/a")</f>
        <v>2125.2136946236224</v>
      </c>
      <c r="AU38" s="172"/>
      <c r="AV38" s="172">
        <f>IFERROR(SMALL(AW10:AW35,1)+SMALL(AW10:AW35,2)+SMALL(AW10:AW35,3)+SMALL(AW10:AW35,4)+SMALL(AW10:AW35,5)+SMALL(AW10:AW35,6)+SMALL(AW10:AW35,7)+SMALL(AW10:AW35,8)+SMALL(AW10:AW35,9)+SMALL(AW10:AW35,10),"n/a")</f>
        <v>2417.9073007812499</v>
      </c>
      <c r="AW38" s="172"/>
      <c r="AX38" s="172">
        <f>IFERROR(SMALL(AY10:AY35,1)+SMALL(AY10:AY35,2)+SMALL(AY10:AY35,3)+SMALL(AY10:AY35,4)+SMALL(AY10:AY35,5)+SMALL(AY10:AY35,6)+SMALL(AY10:AY35,7)+SMALL(AY10:AY35,8)+SMALL(AY10:AY35,9)+SMALL(AY10:AY35,10),"n/a")</f>
        <v>2500</v>
      </c>
      <c r="AY38" s="173"/>
      <c r="AZ38" s="172">
        <f>IFERROR(SMALL(BA10:BA35,1)+SMALL(BA10:BA35,2)+SMALL(BA10:BA35,3)+SMALL(BA10:BA35,4)+SMALL(BA10:BA35,5)+SMALL(BA10:BA35,6)+SMALL(BA10:BA35,7)+SMALL(BA10:BA35,8)+SMALL(BA10:BA35,9)+SMALL(BA10:BA35,10),"n/a")</f>
        <v>2500</v>
      </c>
      <c r="BA38" s="172"/>
      <c r="BB38" s="172">
        <f>IFERROR(SMALL(BC10:BC35,1)+SMALL(BC10:BC35,2)+SMALL(BC10:BC35,3)+SMALL(BC10:BC35,4)+SMALL(BC10:BC35,5)+SMALL(BC10:BC35,6)+SMALL(BC10:BC35,7)+SMALL(BC10:BC35,8)+SMALL(BC10:BC35,9)+SMALL(BC10:BC35,10),"n/a")</f>
        <v>2500</v>
      </c>
      <c r="BC38" s="172"/>
      <c r="BD38" s="172">
        <f>IFERROR(SMALL(BE10:BE35,1)+SMALL(BE10:BE35,2)+SMALL(BE10:BE35,3)+SMALL(BE10:BE35,4)+SMALL(BE10:BE35,5)+SMALL(BE10:BE35,6)+SMALL(BE10:BE35,7)+SMALL(BE10:BE35,8)+SMALL(BE10:BE35,9)+SMALL(BE10:BE35,10),"n/a")</f>
        <v>2500</v>
      </c>
      <c r="BE38" s="172"/>
      <c r="BF38" s="172">
        <f>IFERROR(SMALL(BG10:BG35,1)+SMALL(BG10:BG35,2)+SMALL(BG10:BG35,3)+SMALL(BG10:BG35,4)+SMALL(BG10:BG35,5)+SMALL(BG10:BG35,6)+SMALL(BG10:BG35,7)+SMALL(BG10:BG35,8)+SMALL(BG10:BG35,9)+SMALL(BG10:BG35,10),"n/a")</f>
        <v>2500</v>
      </c>
      <c r="BG38" s="172"/>
      <c r="BH38" s="172">
        <f>IFERROR(SMALL(BI10:BI35,1)+SMALL(BI10:BI35,2)+SMALL(BI10:BI35,3)+SMALL(BI10:BI35,4)+SMALL(BI10:BI35,5)+SMALL(BI10:BI35,6)+SMALL(BI10:BI35,7)+SMALL(BI10:BI35,8)+SMALL(BI10:BI35,9)+SMALL(BI10:BI35,10),"n/a")</f>
        <v>2500</v>
      </c>
      <c r="BI38" s="172"/>
      <c r="BJ38" s="172">
        <f>IFERROR(SMALL(BK10:BK35,1)+SMALL(BK10:BK35,2)+SMALL(BK10:BK35,3)+SMALL(BK10:BK35,4)+SMALL(BK10:BK35,5)+SMALL(BK10:BK35,6)+SMALL(BK10:BK35,7)+SMALL(BK10:BK35,8)+SMALL(BK10:BK35,9)+SMALL(BK10:BK35,10),"n/a")</f>
        <v>2234.4370460052396</v>
      </c>
      <c r="BK38" s="172"/>
      <c r="BL38" s="172">
        <f>IFERROR(SMALL(BM10:BM35,1)+SMALL(BM10:BM35,2)+SMALL(BM10:BM35,3)+SMALL(BM10:BM35,4)+SMALL(BM10:BM35,5)+SMALL(BM10:BM35,6)+SMALL(BM10:BM35,7)+SMALL(BM10:BM35,8)+SMALL(BM10:BM35,9)+SMALL(BM10:BM35,10),"n/a")</f>
        <v>2500</v>
      </c>
      <c r="BM38" s="172"/>
      <c r="BN38" s="172">
        <f>IFERROR(SMALL(BO10:BO35,1)+SMALL(BO10:BO35,2)+SMALL(BO10:BO35,3)+SMALL(BO10:BO35,4)+SMALL(BO10:BO35,5)+SMALL(BO10:BO35,6)+SMALL(BO10:BO35,7)+SMALL(BO10:BO35,8)+SMALL(BO10:BO35,9)+SMALL(BO10:BO35,10),"n/a")</f>
        <v>2500</v>
      </c>
      <c r="BO38" s="172"/>
      <c r="BP38" s="172">
        <f>IFERROR(SMALL(BQ10:BQ35,1)+SMALL(BQ10:BQ35,2)+SMALL(BQ10:BQ35,3)+SMALL(BQ10:BQ35,4)+SMALL(BQ10:BQ35,5)+SMALL(BQ10:BQ35,6)+SMALL(BQ10:BQ35,7)+SMALL(BQ10:BQ35,8)+SMALL(BQ10:BQ35,9)+SMALL(BQ10:BQ35,10),"n/a")</f>
        <v>2500</v>
      </c>
      <c r="BQ38" s="172"/>
      <c r="BR38" s="172">
        <f>IFERROR(SMALL(BS10:BS35,1)+SMALL(BS10:BS35,2)+SMALL(BS10:BS35,3)+SMALL(BS10:BS35,4)+SMALL(BS10:BS35,5)+SMALL(BS10:BS35,6)+SMALL(BS10:BS35,7)+SMALL(BS10:BS35,8)+SMALL(BS10:BS35,9)+SMALL(BS10:BS35,10),"n/a")</f>
        <v>2500</v>
      </c>
      <c r="BS38" s="172"/>
      <c r="BT38" s="172">
        <f>IFERROR(SMALL(BU10:BU35,1)+SMALL(BU10:BU35,2)+SMALL(BU10:BU35,3)+SMALL(BU10:BU35,4)+SMALL(BU10:BU35,5)+SMALL(BU10:BU35,6)+SMALL(BU10:BU35,7)+SMALL(BU10:BU35,8)+SMALL(BU10:BU35,9)+SMALL(BU10:BU35,10),"n/a")</f>
        <v>2500</v>
      </c>
      <c r="BU38" s="172"/>
      <c r="BV38" s="172">
        <f>IFERROR(SMALL(BW10:BW35,1)+SMALL(BW10:BW35,2)+SMALL(BW10:BW35,3)+SMALL(BW10:BW35,4)+SMALL(BW10:BW35,5)+SMALL(BW10:BW35,6)+SMALL(BW10:BW35,7)+SMALL(BW10:BW35,8)+SMALL(BW10:BW35,9)+SMALL(BW10:BW35,10),"n/a")</f>
        <v>2500</v>
      </c>
      <c r="BW38" s="172"/>
      <c r="BX38" s="172">
        <f>IFERROR(SMALL(BY10:BY35,1)+SMALL(BY10:BY35,2)+SMALL(BY10:BY35,3)+SMALL(BY10:BY35,4)+SMALL(BY10:BY35,5)+SMALL(BY10:BY35,6)+SMALL(BY10:BY35,7)+SMALL(BY10:BY35,8)+SMALL(BY10:BY35,9)+SMALL(BY10:BY35,10),"n/a")</f>
        <v>2500</v>
      </c>
      <c r="BY38" s="172"/>
      <c r="BZ38" s="172">
        <f>IFERROR(SMALL(CA10:CA35,1)+SMALL(CA10:CA35,2)+SMALL(CA10:CA35,3)+SMALL(CA10:CA35,4)+SMALL(CA10:CA35,5)+SMALL(CA10:CA35,6)+SMALL(CA10:CA35,7)+SMALL(CA10:CA35,8)+SMALL(CA10:CA35,9)+SMALL(CA10:CA35,10),"n/a")</f>
        <v>2500</v>
      </c>
      <c r="CA38" s="172"/>
      <c r="CB38" s="172">
        <f>IFERROR(SMALL(CC10:CC35,1)+SMALL(CC10:CC35,2)+SMALL(CC10:CC35,3)+SMALL(CC10:CC35,4)+SMALL(CC10:CC35,5)+SMALL(CC10:CC35,6)+SMALL(CC10:CC35,7)+SMALL(CC10:CC35,8)+SMALL(CC10:CC35,9)+SMALL(CC10:CC35,10),"n/a")</f>
        <v>2409.9608683923416</v>
      </c>
      <c r="CC38" s="172"/>
      <c r="CD38" s="172">
        <f>IFERROR(SMALL(CE10:CE35,1)+SMALL(CE10:CE35,2)+SMALL(CE10:CE35,3)+SMALL(CE10:CE35,4)+SMALL(CE10:CE35,5)+SMALL(CE10:CE35,6)+SMALL(CE10:CE35,7)+SMALL(CE10:CE35,8)+SMALL(CE10:CE35,9)+SMALL(CE10:CE35,10),"n/a")</f>
        <v>2380.56156171875</v>
      </c>
      <c r="CE38" s="172"/>
      <c r="CF38" s="172">
        <f>IFERROR(SMALL(CG10:CG35,1)+SMALL(CG10:CG35,2)+SMALL(CG10:CG35,3)+SMALL(CG10:CG35,4)+SMALL(CG10:CG35,5)+SMALL(CG10:CG35,6)+SMALL(CG10:CG35,7)+SMALL(CG10:CG35,8)+SMALL(CG10:CG35,9)+SMALL(CG10:CG35,10),"n/a")</f>
        <v>2500</v>
      </c>
      <c r="CG38" s="172"/>
      <c r="CH38" s="172">
        <f>IFERROR(SMALL(CI10:CI35,1)+SMALL(CI10:CI35,2)+SMALL(CI10:CI35,3)+SMALL(CI10:CI35,4)+SMALL(CI10:CI35,5)+SMALL(CI10:CI35,6)+SMALL(CI10:CI35,7)+SMALL(CI10:CI35,8)+SMALL(CI10:CI35,9)+SMALL(CI10:CI35,10),"n/a")</f>
        <v>2500</v>
      </c>
      <c r="CI38" s="172"/>
      <c r="CJ38" s="172">
        <f>IFERROR(SMALL(CK10:CK35,1)+SMALL(CK10:CK35,2)+SMALL(CK10:CK35,3)+SMALL(CK10:CK35,4)+SMALL(CK10:CK35,5)+SMALL(CK10:CK35,6)+SMALL(CK10:CK35,7)+SMALL(CK10:CK35,8)+SMALL(CK10:CK35,9)+SMALL(CK10:CK35,10),"n/a")</f>
        <v>2500</v>
      </c>
      <c r="CK38" s="172"/>
      <c r="CL38" s="172">
        <f>IFERROR(SMALL(CM10:CM35,1)+SMALL(CM10:CM35,2)+SMALL(CM10:CM35,3)+SMALL(CM10:CM35,4)+SMALL(CM10:CM35,5)+SMALL(CM10:CM35,6)+SMALL(CM10:CM35,7)+SMALL(CM10:CM35,8)+SMALL(CM10:CM35,9)+SMALL(CM10:CM35,10),"n/a")</f>
        <v>2500</v>
      </c>
      <c r="CM38" s="172"/>
      <c r="CN38" s="172">
        <f>IFERROR(SMALL(CO10:CO35,1)+SMALL(CO10:CO35,2)+SMALL(CO10:CO35,3)+SMALL(CO10:CO35,4)+SMALL(CO10:CO35,5)+SMALL(CO10:CO35,6)+SMALL(CO10:CO35,7)+SMALL(CO10:CO35,8)+SMALL(CO10:CO35,9)+SMALL(CO10:CO35,10),"n/a")</f>
        <v>2500</v>
      </c>
      <c r="CO38" s="172"/>
      <c r="CP38" s="172">
        <f>IFERROR(SMALL(CQ10:CQ35,1)+SMALL(CQ10:CQ35,2)+SMALL(CQ10:CQ35,3)+SMALL(CQ10:CQ35,4)+SMALL(CQ10:CQ35,5)+SMALL(CQ10:CQ35,6)+SMALL(CQ10:CQ35,7)+SMALL(CQ10:CQ35,8)+SMALL(CQ10:CQ35,9)+SMALL(CQ10:CQ35,10),"n/a")</f>
        <v>2376.0454851748318</v>
      </c>
      <c r="CQ38" s="172"/>
      <c r="CR38" s="172">
        <f>IFERROR(SMALL(CS10:CS35,1)+SMALL(CS10:CS35,2)+SMALL(CS10:CS35,3)+SMALL(CS10:CS35,4)+SMALL(CS10:CS35,5)+SMALL(CS10:CS35,6)+SMALL(CS10:CS35,7)+SMALL(CS10:CS35,8)+SMALL(CS10:CS35,9)+SMALL(CS10:CS35,10),"n/a")</f>
        <v>2500</v>
      </c>
      <c r="CS38" s="173"/>
      <c r="CT38" s="172">
        <f>IFERROR(SMALL(CU10:CU35,1)+SMALL(CU10:CU35,2)+SMALL(CU10:CU35,3)+SMALL(CU10:CU35,4)+SMALL(CU10:CU35,5)+SMALL(CU10:CU35,6)+SMALL(CU10:CU35,7)+SMALL(CU10:CU35,8)+SMALL(CU10:CU35,9)+SMALL(CU10:CU35,10),"n/a")</f>
        <v>2500</v>
      </c>
      <c r="CU38" s="173"/>
      <c r="CV38" s="172">
        <f>IFERROR(SMALL(CW10:CW35,1)+SMALL(CW10:CW35,2)+SMALL(CW10:CW35,3)+SMALL(CW10:CW35,4)+SMALL(CW10:CW35,5)+SMALL(CW10:CW35,6)+SMALL(CW10:CW35,7)+SMALL(CW10:CW35,8)+SMALL(CW10:CW35,9)+SMALL(CW10:CW35,10),"n/a")</f>
        <v>2500</v>
      </c>
      <c r="CW38" s="173"/>
      <c r="CX38" s="172">
        <f>IFERROR(SMALL(CY10:CY35,1)+SMALL(CY10:CY35,2)+SMALL(CY10:CY35,3)+SMALL(CY10:CY35,4)+SMALL(CY10:CY35,5)+SMALL(CY10:CY35,6)+SMALL(CY10:CY35,7)+SMALL(CY10:CY35,8)+SMALL(CY10:CY35,9)+SMALL(CY10:CY35,10),"n/a")</f>
        <v>2500</v>
      </c>
      <c r="CY38" s="173"/>
      <c r="CZ38" s="172">
        <f>IFERROR(SMALL(DA10:DA35,1)+SMALL(DA10:DA35,2)+SMALL(DA10:DA35,3)+SMALL(DA10:DA35,4)+SMALL(DA10:DA35,5)+SMALL(DA10:DA35,6)+SMALL(DA10:DA35,7)+SMALL(DA10:DA35,8)+SMALL(DA10:DA35,9)+SMALL(DA10:DA35,10),"n/a")</f>
        <v>2500</v>
      </c>
      <c r="DA38" s="173"/>
      <c r="DB38" s="172">
        <f>IFERROR(SMALL(DC10:DC35,1)+SMALL(DC10:DC35,2)+SMALL(DC10:DC35,3)+SMALL(DC10:DC35,4)+SMALL(DC10:DC35,5)+SMALL(DC10:DC35,6)+SMALL(DC10:DC35,7)+SMALL(DC10:DC35,8)+SMALL(DC10:DC35,9)+SMALL(DC10:DC35,10),"n/a")</f>
        <v>2500</v>
      </c>
      <c r="DC38" s="173"/>
      <c r="DD38" s="172">
        <f>IFERROR(SMALL(DE10:DE35,1)+SMALL(DE10:DE35,2)+SMALL(DE10:DE35,3)+SMALL(DE10:DE35,4)+SMALL(DE10:DE35,5)+SMALL(DE10:DE35,6)+SMALL(DE10:DE35,7)+SMALL(DE10:DE35,8)+SMALL(DE10:DE35,9)+SMALL(DE10:DE35,10),"n/a")</f>
        <v>2500</v>
      </c>
      <c r="DE38" s="173"/>
      <c r="DF38" s="172">
        <f>IFERROR(SMALL(DG10:DG35,1)+SMALL(DG10:DG35,2)+SMALL(DG10:DG35,3)+SMALL(DG10:DG35,4)+SMALL(DG10:DG35,5)+SMALL(DG10:DG35,6)+SMALL(DG10:DG35,7)+SMALL(DG10:DG35,8)+SMALL(DG10:DG35,9)+SMALL(DG10:DG35,10),"n/a")</f>
        <v>2500</v>
      </c>
      <c r="DG38" s="173"/>
      <c r="DH38" s="172">
        <f>IFERROR(SMALL(DI10:DI35,1)+SMALL(DI10:DI35,2)+SMALL(DI10:DI35,3)+SMALL(DI10:DI35,4)+SMALL(DI10:DI35,5)+SMALL(DI10:DI35,6)+SMALL(DI10:DI35,7)+SMALL(DI10:DI35,8)+SMALL(DI10:DI35,9)+SMALL(DI10:DI35,10),"n/a")</f>
        <v>2500</v>
      </c>
      <c r="DI38" s="173"/>
      <c r="DJ38" s="172">
        <f>IFERROR(SMALL(DK10:DK35,1)+SMALL(DK10:DK35,2)+SMALL(DK10:DK35,3)+SMALL(DK10:DK35,4)+SMALL(DK10:DK35,5)+SMALL(DK10:DK35,6)+SMALL(DK10:DK35,7)+SMALL(DK10:DK35,8)+SMALL(DK10:DK35,9)+SMALL(DK10:DK35,10),"n/a")</f>
        <v>2500</v>
      </c>
      <c r="DK38" s="173"/>
      <c r="DL38" s="172">
        <f>IFERROR(SMALL(DM10:DM35,1)+SMALL(DM10:DM35,2)+SMALL(DM10:DM35,3)+SMALL(DM10:DM35,4)+SMALL(DM10:DM35,5)+SMALL(DM10:DM35,6)+SMALL(DM10:DM35,7)+SMALL(DM10:DM35,8)+SMALL(DM10:DM35,9)+SMALL(DM10:DM35,10),"n/a")</f>
        <v>2500</v>
      </c>
      <c r="DM38" s="173"/>
      <c r="DN38" s="172">
        <f>IFERROR(SMALL(DO10:DO35,1)+SMALL(DO10:DO35,2)+SMALL(DO10:DO35,3)+SMALL(DO10:DO35,4)+SMALL(DO10:DO35,5)+SMALL(DO10:DO35,6)+SMALL(DO10:DO35,7)+SMALL(DO10:DO35,8)+SMALL(DO10:DO35,9)+SMALL(DO10:DO35,10),"n/a")</f>
        <v>2500</v>
      </c>
      <c r="DO38" s="173"/>
      <c r="DP38" s="172">
        <f>IFERROR(SMALL(DQ10:DQ35,1)+SMALL(DQ10:DQ35,2)+SMALL(DQ10:DQ35,3)+SMALL(DQ10:DQ35,4)+SMALL(DQ10:DQ35,5)+SMALL(DQ10:DQ35,6)+SMALL(DQ10:DQ35,7)+SMALL(DQ10:DQ35,8)+SMALL(DQ10:DQ35,9)+SMALL(DQ10:DQ35,10),"n/a")</f>
        <v>2500</v>
      </c>
      <c r="DQ38" s="173"/>
      <c r="DR38" s="172">
        <f>IFERROR(SMALL(DS10:DS35,1)+SMALL(DS10:DS35,2)+SMALL(DS10:DS35,3)+SMALL(DS10:DS35,4)+SMALL(DS10:DS35,5)+SMALL(DS10:DS35,6)+SMALL(DS10:DS35,7)+SMALL(DS10:DS35,8)+SMALL(DS10:DS35,9)+SMALL(DS10:DS35,10),"n/a")</f>
        <v>2500</v>
      </c>
      <c r="DS38" s="173"/>
      <c r="DT38" s="172">
        <f>IFERROR(SMALL(DU10:DU35,1)+SMALL(DU10:DU35,2)+SMALL(DU10:DU35,3)+SMALL(DU10:DU35,4)+SMALL(DU10:DU35,5)+SMALL(DU10:DU35,6)+SMALL(DU10:DU35,7)+SMALL(DU10:DU35,8)+SMALL(DU10:DU35,9)+SMALL(DU10:DU35,10),"n/a")</f>
        <v>2500</v>
      </c>
      <c r="DU38" s="173"/>
      <c r="DV38" s="172">
        <f>IFERROR(SMALL(DW10:DW35,1)+SMALL(DW10:DW35,2)+SMALL(DW10:DW35,3)+SMALL(DW10:DW35,4)+SMALL(DW10:DW35,5)+SMALL(DW10:DW35,6)+SMALL(DW10:DW35,7)+SMALL(DW10:DW35,8)+SMALL(DW10:DW35,9)+SMALL(DW10:DW35,10),"n/a")</f>
        <v>2500</v>
      </c>
      <c r="DW38" s="173"/>
      <c r="DX38" s="172">
        <f>IFERROR(SMALL(DY10:DY35,1)+SMALL(DY10:DY35,2)+SMALL(DY10:DY35,3)+SMALL(DY10:DY35,4)+SMALL(DY10:DY35,5)+SMALL(DY10:DY35,6)+SMALL(DY10:DY35,7)+SMALL(DY10:DY35,8)+SMALL(DY10:DY35,9)+SMALL(DY10:DY35,10),"n/a")</f>
        <v>2500</v>
      </c>
      <c r="DY38" s="173"/>
      <c r="DZ38" s="172">
        <f>IFERROR(SMALL(EA10:EA35,1)+SMALL(EA10:EA35,2)+SMALL(EA10:EA35,3)+SMALL(EA10:EA35,4)+SMALL(EA10:EA35,5)+SMALL(EA10:EA35,6)+SMALL(EA10:EA35,7)+SMALL(EA10:EA35,8)+SMALL(EA10:EA35,9)+SMALL(EA10:EA35,10),"n/a")</f>
        <v>2500</v>
      </c>
      <c r="EA38" s="173"/>
      <c r="EB38" s="172">
        <f>IFERROR(SMALL(EC10:EC35,1)+SMALL(EC10:EC35,2)+SMALL(EC10:EC35,3)+SMALL(EC10:EC35,4)+SMALL(EC10:EC35,5)+SMALL(EC10:EC35,6)+SMALL(EC10:EC35,7)+SMALL(EC10:EC35,8)+SMALL(EC10:EC35,9)+SMALL(EC10:EC35,10),"n/a")</f>
        <v>2500</v>
      </c>
      <c r="EC38" s="173"/>
      <c r="ED38" s="172">
        <f>IFERROR(SMALL(EE10:EE35,1)+SMALL(EE10:EE35,2)+SMALL(EE10:EE35,3)+SMALL(EE10:EE35,4)+SMALL(EE10:EE35,5)+SMALL(EE10:EE35,6)+SMALL(EE10:EE35,7)+SMALL(EE10:EE35,8)+SMALL(EE10:EE35,9)+SMALL(EE10:EE35,10),"n/a")</f>
        <v>2500</v>
      </c>
      <c r="EE38" s="173"/>
      <c r="EF38" s="172">
        <f>IFERROR(SMALL(EG10:EG35,1)+SMALL(EG10:EG35,2)+SMALL(EG10:EG35,3)+SMALL(EG10:EG35,4)+SMALL(EG10:EG35,5)+SMALL(EG10:EG35,6)+SMALL(EG10:EG35,7)+SMALL(EG10:EG35,8)+SMALL(EG10:EG35,9)+SMALL(EG10:EG35,10),"n/a")</f>
        <v>2500</v>
      </c>
      <c r="EG38" s="173"/>
      <c r="EH38" s="172">
        <f>IFERROR(SMALL(EI10:EI35,1)+SMALL(EI10:EI35,2)+SMALL(EI10:EI35,3)+SMALL(EI10:EI35,4)+SMALL(EI10:EI35,5)+SMALL(EI10:EI35,6)+SMALL(EI10:EI35,7)+SMALL(EI10:EI35,8)+SMALL(EI10:EI35,9)+SMALL(EI10:EI35,10),"n/a")</f>
        <v>2500</v>
      </c>
      <c r="EI38" s="173"/>
      <c r="EJ38" s="172">
        <f>IFERROR(SMALL(EK10:EK35,1)+SMALL(EK10:EK35,2)+SMALL(EK10:EK35,3)+SMALL(EK10:EK35,4)+SMALL(EK10:EK35,5)+SMALL(EK10:EK35,6)+SMALL(EK10:EK35,7)+SMALL(EK10:EK35,8)+SMALL(EK10:EK35,9)+SMALL(EK10:EK35,10),"n/a")</f>
        <v>2500</v>
      </c>
      <c r="EK38" s="173"/>
      <c r="EL38" s="172">
        <f>IFERROR(SMALL(EM10:EM35,1)+SMALL(EM10:EM35,2)+SMALL(EM10:EM35,3)+SMALL(EM10:EM35,4)+SMALL(EM10:EM35,5)+SMALL(EM10:EM35,6)+SMALL(EM10:EM35,7)+SMALL(EM10:EM35,8)+SMALL(EM10:EM35,9)+SMALL(EM10:EM35,10),"n/a")</f>
        <v>2500</v>
      </c>
      <c r="EM38" s="173"/>
      <c r="EN38" s="172">
        <f>IFERROR(SMALL(EO10:EO35,1)+SMALL(EO10:EO35,2)+SMALL(EO10:EO35,3)+SMALL(EO10:EO35,4)+SMALL(EO10:EO35,5)+SMALL(EO10:EO35,6)+SMALL(EO10:EO35,7)+SMALL(EO10:EO35,8)+SMALL(EO10:EO35,9)+SMALL(EO10:EO35,10),"n/a")</f>
        <v>2500</v>
      </c>
      <c r="EO38" s="173"/>
    </row>
    <row r="39" spans="2:145" s="58" customFormat="1" ht="15.75" customHeight="1">
      <c r="B39" s="121" t="str">
        <f>INDEX($P$5:$EN$5,MATCH(2,$P$41:$EN$41,0))</f>
        <v>Trev H</v>
      </c>
      <c r="C39" s="122">
        <f>INDEX($P$40:$EN$40,MATCH(2,$P$41:$EN$41,0))</f>
        <v>1030.7359725215626</v>
      </c>
      <c r="D39" s="122">
        <f>INDEX($P$37:$EN$37,MATCH(2,$P$41:$EN$41,0))</f>
        <v>26</v>
      </c>
      <c r="E39" s="123" t="s">
        <v>123</v>
      </c>
      <c r="I39" s="82"/>
      <c r="J39" s="81"/>
      <c r="K39" s="81"/>
      <c r="L39" s="81"/>
      <c r="M39" s="81"/>
      <c r="N39" s="81"/>
      <c r="O39" s="80" t="s">
        <v>133</v>
      </c>
      <c r="P39" s="170">
        <f>IF(COUNTIF(P10:P35, "&lt;&gt;")&lt;=10,0,(COUNTIF(P10:P35,"&lt;&gt;")-10)*15)</f>
        <v>180</v>
      </c>
      <c r="Q39" s="170"/>
      <c r="R39" s="170">
        <f>IF(COUNTIF(R10:R35, "&lt;&gt;")&lt;=10,0,(COUNTIF(R10:R35,"&lt;&gt;")-10)*15)</f>
        <v>225</v>
      </c>
      <c r="S39" s="170"/>
      <c r="T39" s="170">
        <f>IF(COUNTIF(T10:T35, "&lt;&gt;")&lt;=10,0,(COUNTIF(T10:T35,"&lt;&gt;")-10)*15)</f>
        <v>240</v>
      </c>
      <c r="U39" s="170"/>
      <c r="V39" s="170">
        <f>IF(COUNTIF(V10:V35, "&lt;&gt;")&lt;=10,0,(COUNTIF(V10:V35,"&lt;&gt;")-10)*15)</f>
        <v>0</v>
      </c>
      <c r="W39" s="170"/>
      <c r="X39" s="170">
        <f>IF(COUNTIF(X10:X35, "&lt;&gt;")&lt;=10,0,(COUNTIF(X10:X35,"&lt;&gt;")-10)*15)</f>
        <v>30</v>
      </c>
      <c r="Y39" s="170"/>
      <c r="Z39" s="170">
        <f>IF(COUNTIF(Z10:Z35, "&lt;&gt;")&lt;=10,0,(COUNTIF(Z10:Z35,"&lt;&gt;")-10)*15)</f>
        <v>0</v>
      </c>
      <c r="AA39" s="170"/>
      <c r="AB39" s="170">
        <f>IF(COUNTIF(AB10:AB35, "&lt;&gt;")&lt;=10,0,(COUNTIF(AB10:AB35,"&lt;&gt;")-10)*15)</f>
        <v>0</v>
      </c>
      <c r="AC39" s="170"/>
      <c r="AD39" s="170">
        <f>IF(COUNTIF(AD10:AD35, "&lt;&gt;")&lt;=10,0,(COUNTIF(AD10:AD35,"&lt;&gt;")-10)*15)</f>
        <v>0</v>
      </c>
      <c r="AE39" s="170"/>
      <c r="AF39" s="170">
        <f>IF(COUNTIF(AF10:AF35, "&lt;&gt;")&lt;=10,0,(COUNTIF(AF10:AF35,"&lt;&gt;")-10)*15)</f>
        <v>0</v>
      </c>
      <c r="AG39" s="170"/>
      <c r="AH39" s="170">
        <f>IF(COUNTIF(AH10:AH35, "&lt;&gt;")&lt;=10,0,(COUNTIF(AH10:AH35,"&lt;&gt;")-10)*15)</f>
        <v>0</v>
      </c>
      <c r="AI39" s="170"/>
      <c r="AJ39" s="170">
        <f>IF(COUNTIF(AJ10:AJ35, "&lt;&gt;")&lt;=10,0,(COUNTIF(AJ10:AJ35,"&lt;&gt;")-10)*15)</f>
        <v>0</v>
      </c>
      <c r="AK39" s="170"/>
      <c r="AL39" s="170">
        <f>IF(COUNTIF(AL10:AL35, "&lt;&gt;")&lt;=10,0,(COUNTIF(AL10:AL35,"&lt;&gt;")-10)*15)</f>
        <v>0</v>
      </c>
      <c r="AM39" s="170"/>
      <c r="AN39" s="170">
        <f>IF(COUNTIF(AN10:AN35, "&lt;&gt;")&lt;=10,0,(COUNTIF(AN10:AN35,"&lt;&gt;")-10)*15)</f>
        <v>0</v>
      </c>
      <c r="AO39" s="171"/>
      <c r="AP39" s="170">
        <f>IF(COUNTIF(AP10:AP35, "&lt;&gt;")&lt;=10,0,(COUNTIF(AP10:AP35,"&lt;&gt;")-10)*15)</f>
        <v>0</v>
      </c>
      <c r="AQ39" s="170"/>
      <c r="AR39" s="170">
        <f>IF(COUNTIF(AR10:AR35, "&lt;&gt;")&lt;=10,0,(COUNTIF(AR10:AR35,"&lt;&gt;")-10)*15)</f>
        <v>0</v>
      </c>
      <c r="AS39" s="170"/>
      <c r="AT39" s="170">
        <f>IF(COUNTIF(AT10:AT35, "&lt;&gt;")&lt;=10,0,(COUNTIF(AT10:AT35,"&lt;&gt;")-10)*15)</f>
        <v>0</v>
      </c>
      <c r="AU39" s="170"/>
      <c r="AV39" s="170">
        <f>IF(COUNTIF(AV10:AV35, "&lt;&gt;")&lt;=10,0,(COUNTIF(AV10:AV35,"&lt;&gt;")-10)*15)</f>
        <v>0</v>
      </c>
      <c r="AW39" s="170"/>
      <c r="AX39" s="170">
        <f>IF(COUNTIF(AX10:AX35, "&lt;&gt;")&lt;=10,0,(COUNTIF(AX10:AX35,"&lt;&gt;")-10)*15)</f>
        <v>0</v>
      </c>
      <c r="AY39" s="171"/>
      <c r="AZ39" s="170">
        <f>IF(COUNTIF(AZ10:AZ35, "&lt;&gt;")&lt;=10,0,(COUNTIF(AZ10:AZ35,"&lt;&gt;")-10)*15)</f>
        <v>0</v>
      </c>
      <c r="BA39" s="170"/>
      <c r="BB39" s="170">
        <f>IF(COUNTIF(BB10:BB35, "&lt;&gt;")&lt;=10,0,(COUNTIF(BB10:BB35,"&lt;&gt;")-10)*15)</f>
        <v>0</v>
      </c>
      <c r="BC39" s="170"/>
      <c r="BD39" s="170">
        <f>IF(COUNTIF(BD10:BD35, "&lt;&gt;")&lt;=10,0,(COUNTIF(BD10:BD35,"&lt;&gt;")-10)*15)</f>
        <v>0</v>
      </c>
      <c r="BE39" s="170"/>
      <c r="BF39" s="170">
        <f>IF(COUNTIF(BF10:BF35, "&lt;&gt;")&lt;=10,0,(COUNTIF(BF10:BF35,"&lt;&gt;")-10)*15)</f>
        <v>0</v>
      </c>
      <c r="BG39" s="170"/>
      <c r="BH39" s="170">
        <f>IF(COUNTIF(BH10:BH35, "&lt;&gt;")&lt;=10,0,(COUNTIF(BH10:BH35,"&lt;&gt;")-10)*15)</f>
        <v>0</v>
      </c>
      <c r="BI39" s="170"/>
      <c r="BJ39" s="170">
        <f>IF(COUNTIF(BJ10:BJ35, "&lt;&gt;")&lt;=10,0,(COUNTIF(BJ10:BJ35,"&lt;&gt;")-10)*15)</f>
        <v>0</v>
      </c>
      <c r="BK39" s="170"/>
      <c r="BL39" s="170">
        <f>IF(COUNTIF(BL10:BL35, "&lt;&gt;")&lt;=10,0,(COUNTIF(BL10:BL35,"&lt;&gt;")-10)*15)</f>
        <v>0</v>
      </c>
      <c r="BM39" s="170"/>
      <c r="BN39" s="170">
        <f>IF(COUNTIF(BN10:BN35, "&lt;&gt;")&lt;=10,0,(COUNTIF(BN10:BN35,"&lt;&gt;")-10)*15)</f>
        <v>0</v>
      </c>
      <c r="BO39" s="170"/>
      <c r="BP39" s="170">
        <f>IF(COUNTIF(BP10:BP35, "&lt;&gt;")&lt;=10,0,(COUNTIF(BP10:BP35,"&lt;&gt;")-10)*15)</f>
        <v>0</v>
      </c>
      <c r="BQ39" s="170"/>
      <c r="BR39" s="170">
        <f>IF(COUNTIF(BR10:BR35, "&lt;&gt;")&lt;=10,0,(COUNTIF(BR10:BR35,"&lt;&gt;")-10)*15)</f>
        <v>0</v>
      </c>
      <c r="BS39" s="170"/>
      <c r="BT39" s="170">
        <f>IF(COUNTIF(BT10:BT35, "&lt;&gt;")&lt;=10,0,(COUNTIF(BT10:BT35,"&lt;&gt;")-10)*15)</f>
        <v>0</v>
      </c>
      <c r="BU39" s="170"/>
      <c r="BV39" s="170">
        <f>IF(COUNTIF(BV10:BV35, "&lt;&gt;")&lt;=10,0,(COUNTIF(BV10:BV35,"&lt;&gt;")-10)*15)</f>
        <v>0</v>
      </c>
      <c r="BW39" s="170"/>
      <c r="BX39" s="170">
        <f>IF(COUNTIF(BX10:BX35, "&lt;&gt;")&lt;=10,0,(COUNTIF(BX10:BX35,"&lt;&gt;")-10)*15)</f>
        <v>0</v>
      </c>
      <c r="BY39" s="170"/>
      <c r="BZ39" s="170">
        <f>IF(COUNTIF(BZ10:BZ35, "&lt;&gt;")&lt;=10,0,(COUNTIF(BZ10:BZ35,"&lt;&gt;")-10)*15)</f>
        <v>0</v>
      </c>
      <c r="CA39" s="170"/>
      <c r="CB39" s="170">
        <f>IF(COUNTIF(CB10:CB35, "&lt;&gt;")&lt;=10,0,(COUNTIF(CB10:CB35,"&lt;&gt;")-10)*15)</f>
        <v>0</v>
      </c>
      <c r="CC39" s="170"/>
      <c r="CD39" s="170">
        <f>IF(COUNTIF(CD10:CD35, "&lt;&gt;")&lt;=10,0,(COUNTIF(CD10:CD35,"&lt;&gt;")-10)*15)</f>
        <v>0</v>
      </c>
      <c r="CE39" s="170"/>
      <c r="CF39" s="170">
        <f>IF(COUNTIF(CF10:CF35, "&lt;&gt;")&lt;=10,0,(COUNTIF(CF10:CF35,"&lt;&gt;")-10)*15)</f>
        <v>0</v>
      </c>
      <c r="CG39" s="170"/>
      <c r="CH39" s="170">
        <f>IF(COUNTIF(CH10:CH35, "&lt;&gt;")&lt;=10,0,(COUNTIF(CH10:CH35,"&lt;&gt;")-10)*15)</f>
        <v>0</v>
      </c>
      <c r="CI39" s="170"/>
      <c r="CJ39" s="170">
        <f>IF(COUNTIF(CJ10:CJ35, "&lt;&gt;")&lt;=10,0,(COUNTIF(CJ10:CJ35,"&lt;&gt;")-10)*15)</f>
        <v>0</v>
      </c>
      <c r="CK39" s="170"/>
      <c r="CL39" s="170">
        <f>IF(COUNTIF(CL10:CL35, "&lt;&gt;")&lt;=10,0,(COUNTIF(CL10:CL35,"&lt;&gt;")-10)*15)</f>
        <v>0</v>
      </c>
      <c r="CM39" s="170"/>
      <c r="CN39" s="170">
        <f>IF(COUNTIF(CN10:CN35, "&lt;&gt;")&lt;=10,0,(COUNTIF(CN10:CN35,"&lt;&gt;")-10)*15)</f>
        <v>0</v>
      </c>
      <c r="CO39" s="170"/>
      <c r="CP39" s="170">
        <f>IF(COUNTIF(CP10:CP35, "&lt;&gt;")&lt;=10,0,(COUNTIF(CP10:CP35,"&lt;&gt;")-10)*15)</f>
        <v>0</v>
      </c>
      <c r="CQ39" s="170"/>
      <c r="CR39" s="170">
        <f>IF(COUNTIF(CR10:CR35, "&lt;&gt;")&lt;=10,0,(COUNTIF(CR10:CR35,"&lt;&gt;")-10)*15)</f>
        <v>0</v>
      </c>
      <c r="CS39" s="171"/>
      <c r="CT39" s="170">
        <f>IF(COUNTIF(CT10:CT35, "&lt;&gt;")&lt;=10,0,(COUNTIF(CT10:CT35,"&lt;&gt;")-10)*15)</f>
        <v>0</v>
      </c>
      <c r="CU39" s="171"/>
      <c r="CV39" s="170">
        <f>IF(COUNTIF(CV10:CV35, "&lt;&gt;")&lt;=10,0,(COUNTIF(CV10:CV35,"&lt;&gt;")-10)*15)</f>
        <v>0</v>
      </c>
      <c r="CW39" s="171"/>
      <c r="CX39" s="170">
        <f>IF(COUNTIF(CX10:CX35, "&lt;&gt;")&lt;=10,0,(COUNTIF(CX10:CX35,"&lt;&gt;")-10)*15)</f>
        <v>0</v>
      </c>
      <c r="CY39" s="171"/>
      <c r="CZ39" s="170">
        <f>IF(COUNTIF(CZ10:CZ35, "&lt;&gt;")&lt;=10,0,(COUNTIF(CZ10:CZ35,"&lt;&gt;")-10)*15)</f>
        <v>0</v>
      </c>
      <c r="DA39" s="171"/>
      <c r="DB39" s="170">
        <f>IF(COUNTIF(DB10:DB35, "&lt;&gt;")&lt;=10,0,(COUNTIF(DB10:DB35,"&lt;&gt;")-10)*15)</f>
        <v>0</v>
      </c>
      <c r="DC39" s="171"/>
      <c r="DD39" s="170">
        <f>IF(COUNTIF(DD10:DD35, "&lt;&gt;")&lt;=10,0,(COUNTIF(DD10:DD35,"&lt;&gt;")-10)*15)</f>
        <v>0</v>
      </c>
      <c r="DE39" s="171"/>
      <c r="DF39" s="170">
        <f>IF(COUNTIF(DF10:DF35, "&lt;&gt;")&lt;=10,0,(COUNTIF(DF10:DF35,"&lt;&gt;")-10)*15)</f>
        <v>0</v>
      </c>
      <c r="DG39" s="171"/>
      <c r="DH39" s="170">
        <f>IF(COUNTIF(DH10:DH35, "&lt;&gt;")&lt;=10,0,(COUNTIF(DH10:DH35,"&lt;&gt;")-10)*15)</f>
        <v>0</v>
      </c>
      <c r="DI39" s="171"/>
      <c r="DJ39" s="170">
        <f>IF(COUNTIF(DJ10:DJ35, "&lt;&gt;")&lt;=10,0,(COUNTIF(DJ10:DJ35,"&lt;&gt;")-10)*15)</f>
        <v>0</v>
      </c>
      <c r="DK39" s="171"/>
      <c r="DL39" s="170">
        <f>IF(COUNTIF(DL10:DL35, "&lt;&gt;")&lt;=10,0,(COUNTIF(DL10:DL35,"&lt;&gt;")-10)*15)</f>
        <v>0</v>
      </c>
      <c r="DM39" s="171"/>
      <c r="DN39" s="170">
        <f>IF(COUNTIF(DN10:DN35, "&lt;&gt;")&lt;=10,0,(COUNTIF(DN10:DN35,"&lt;&gt;")-10)*15)</f>
        <v>0</v>
      </c>
      <c r="DO39" s="171"/>
      <c r="DP39" s="170">
        <f>IF(COUNTIF(DP10:DP35, "&lt;&gt;")&lt;=10,0,(COUNTIF(DP10:DP35,"&lt;&gt;")-10)*15)</f>
        <v>0</v>
      </c>
      <c r="DQ39" s="171"/>
      <c r="DR39" s="170">
        <f>IF(COUNTIF(DR10:DR35, "&lt;&gt;")&lt;=10,0,(COUNTIF(DR10:DR35,"&lt;&gt;")-10)*15)</f>
        <v>0</v>
      </c>
      <c r="DS39" s="171"/>
      <c r="DT39" s="170">
        <f>IF(COUNTIF(DT10:DT35, "&lt;&gt;")&lt;=10,0,(COUNTIF(DT10:DT35,"&lt;&gt;")-10)*15)</f>
        <v>0</v>
      </c>
      <c r="DU39" s="171"/>
      <c r="DV39" s="170">
        <f>IF(COUNTIF(DV10:DV35, "&lt;&gt;")&lt;=10,0,(COUNTIF(DV10:DV35,"&lt;&gt;")-10)*15)</f>
        <v>0</v>
      </c>
      <c r="DW39" s="171"/>
      <c r="DX39" s="170">
        <f>IF(COUNTIF(DX10:DX35, "&lt;&gt;")&lt;=10,0,(COUNTIF(DX10:DX35,"&lt;&gt;")-10)*15)</f>
        <v>0</v>
      </c>
      <c r="DY39" s="171"/>
      <c r="DZ39" s="170">
        <f>IF(COUNTIF(DZ10:DZ35, "&lt;&gt;")&lt;=10,0,(COUNTIF(DZ10:DZ35,"&lt;&gt;")-10)*15)</f>
        <v>0</v>
      </c>
      <c r="EA39" s="171"/>
      <c r="EB39" s="170">
        <f>IF(COUNTIF(EB10:EB35, "&lt;&gt;")&lt;=10,0,(COUNTIF(EB10:EB35,"&lt;&gt;")-10)*15)</f>
        <v>0</v>
      </c>
      <c r="EC39" s="171"/>
      <c r="ED39" s="170">
        <f>IF(COUNTIF(ED10:ED35, "&lt;&gt;")&lt;=10,0,(COUNTIF(ED10:ED35,"&lt;&gt;")-10)*15)</f>
        <v>0</v>
      </c>
      <c r="EE39" s="171"/>
      <c r="EF39" s="170">
        <f>IF(COUNTIF(EF10:EF35, "&lt;&gt;")&lt;=10,0,(COUNTIF(EF10:EF35,"&lt;&gt;")-10)*15)</f>
        <v>0</v>
      </c>
      <c r="EG39" s="171"/>
      <c r="EH39" s="170">
        <f>IF(COUNTIF(EH10:EH35, "&lt;&gt;")&lt;=10,0,(COUNTIF(EH10:EH35,"&lt;&gt;")-10)*15)</f>
        <v>0</v>
      </c>
      <c r="EI39" s="171"/>
      <c r="EJ39" s="170">
        <f>IF(COUNTIF(EJ10:EJ35, "&lt;&gt;")&lt;=10,0,(COUNTIF(EJ10:EJ35,"&lt;&gt;")-10)*15)</f>
        <v>0</v>
      </c>
      <c r="EK39" s="171"/>
      <c r="EL39" s="170">
        <f>IF(COUNTIF(EL10:EL35, "&lt;&gt;")&lt;=10,0,(COUNTIF(EL10:EL35,"&lt;&gt;")-10)*15)</f>
        <v>0</v>
      </c>
      <c r="EM39" s="171"/>
      <c r="EN39" s="170">
        <f>IF(COUNTIF(EN10:EN35, "&lt;&gt;")&lt;=10,0,(COUNTIF(EN10:EN35,"&lt;&gt;")-10)*15)</f>
        <v>0</v>
      </c>
      <c r="EO39" s="171"/>
    </row>
    <row r="40" spans="2:145">
      <c r="B40" s="124" t="str">
        <f>INDEX($P$5:$EN$5,MATCH(3,$P$41:$EN$41,0))</f>
        <v>Paul S</v>
      </c>
      <c r="C40" s="125">
        <f>INDEX($P$40:$EN$40,MATCH(3,$P$41:$EN$41,0))</f>
        <v>1103.7243509409532</v>
      </c>
      <c r="D40" s="125">
        <f>INDEX($P$37:$EN$37,MATCH(3,$P$41:$EN$41,0))</f>
        <v>22</v>
      </c>
      <c r="E40" s="126" t="s">
        <v>124</v>
      </c>
      <c r="I40" s="82"/>
      <c r="J40" s="81"/>
      <c r="K40" s="81"/>
      <c r="L40" s="81"/>
      <c r="M40" s="81"/>
      <c r="N40" s="81"/>
      <c r="O40" s="80" t="s">
        <v>60</v>
      </c>
      <c r="P40" s="168">
        <f>P38-P39</f>
        <v>1103.7243509409532</v>
      </c>
      <c r="Q40" s="168"/>
      <c r="R40" s="168">
        <f>R38-R39</f>
        <v>999.9175329524071</v>
      </c>
      <c r="S40" s="168"/>
      <c r="T40" s="168">
        <f>T38-T39</f>
        <v>1030.7359725215626</v>
      </c>
      <c r="U40" s="168"/>
      <c r="V40" s="168">
        <f>V38-V39</f>
        <v>1486.3225667728248</v>
      </c>
      <c r="W40" s="168"/>
      <c r="X40" s="168">
        <f>X38-X39</f>
        <v>1402.2889270691055</v>
      </c>
      <c r="Y40" s="168"/>
      <c r="Z40" s="168">
        <f>Z38-Z39</f>
        <v>1979.7803535034782</v>
      </c>
      <c r="AA40" s="168"/>
      <c r="AB40" s="168">
        <f>AB38-AB39</f>
        <v>1871.6037999888506</v>
      </c>
      <c r="AC40" s="168"/>
      <c r="AD40" s="168">
        <f>AD38-AD39</f>
        <v>1986.3049797671215</v>
      </c>
      <c r="AE40" s="168"/>
      <c r="AF40" s="168">
        <f>AF38-AF39</f>
        <v>1971.7869205831182</v>
      </c>
      <c r="AG40" s="168"/>
      <c r="AH40" s="168">
        <f>AH38-AH39</f>
        <v>1791.3514269337497</v>
      </c>
      <c r="AI40" s="168"/>
      <c r="AJ40" s="168">
        <f>AJ38-AJ39</f>
        <v>2047.3957966570624</v>
      </c>
      <c r="AK40" s="168"/>
      <c r="AL40" s="168">
        <f>AL38-AL39</f>
        <v>2144.2972086658187</v>
      </c>
      <c r="AM40" s="168"/>
      <c r="AN40" s="168">
        <f>AN38-AN39</f>
        <v>2036.5523175886733</v>
      </c>
      <c r="AO40" s="169"/>
      <c r="AP40" s="168">
        <f>AP38-AP39</f>
        <v>2126.7691445683595</v>
      </c>
      <c r="AQ40" s="168"/>
      <c r="AR40" s="168">
        <f>AR38-AR39</f>
        <v>2348.2212030504647</v>
      </c>
      <c r="AS40" s="168"/>
      <c r="AT40" s="168">
        <f>AT38-AT39</f>
        <v>2125.2136946236224</v>
      </c>
      <c r="AU40" s="168"/>
      <c r="AV40" s="168">
        <f>AV38-AV39</f>
        <v>2417.9073007812499</v>
      </c>
      <c r="AW40" s="168"/>
      <c r="AX40" s="168">
        <f>AX38-AX39</f>
        <v>2500</v>
      </c>
      <c r="AY40" s="169"/>
      <c r="AZ40" s="168">
        <f>AZ38-AZ39</f>
        <v>2500</v>
      </c>
      <c r="BA40" s="168"/>
      <c r="BB40" s="168">
        <f>BB38-BB39</f>
        <v>2500</v>
      </c>
      <c r="BC40" s="168"/>
      <c r="BD40" s="168">
        <f>BD38-BD39</f>
        <v>2500</v>
      </c>
      <c r="BE40" s="168"/>
      <c r="BF40" s="168">
        <f>BF38-BF39</f>
        <v>2500</v>
      </c>
      <c r="BG40" s="168"/>
      <c r="BH40" s="168">
        <f>BH38-BH39</f>
        <v>2500</v>
      </c>
      <c r="BI40" s="168"/>
      <c r="BJ40" s="168">
        <f>BJ38-BJ39</f>
        <v>2234.4370460052396</v>
      </c>
      <c r="BK40" s="168"/>
      <c r="BL40" s="168">
        <f>BL38-BL39</f>
        <v>2500</v>
      </c>
      <c r="BM40" s="168"/>
      <c r="BN40" s="168">
        <f>BN38-BN39</f>
        <v>2500</v>
      </c>
      <c r="BO40" s="168"/>
      <c r="BP40" s="168">
        <f>BP38-BP39</f>
        <v>2500</v>
      </c>
      <c r="BQ40" s="168"/>
      <c r="BR40" s="168">
        <f>BR38-BR39</f>
        <v>2500</v>
      </c>
      <c r="BS40" s="168"/>
      <c r="BT40" s="168">
        <f>BT38-BT39</f>
        <v>2500</v>
      </c>
      <c r="BU40" s="168"/>
      <c r="BV40" s="168">
        <f>BV38-BV39</f>
        <v>2500</v>
      </c>
      <c r="BW40" s="168"/>
      <c r="BX40" s="168">
        <f>BX38-BX39</f>
        <v>2500</v>
      </c>
      <c r="BY40" s="168"/>
      <c r="BZ40" s="168">
        <f>BZ38-BZ39</f>
        <v>2500</v>
      </c>
      <c r="CA40" s="168"/>
      <c r="CB40" s="168">
        <f>CB38-CB39</f>
        <v>2409.9608683923416</v>
      </c>
      <c r="CC40" s="168"/>
      <c r="CD40" s="168">
        <f>CD38-CD39</f>
        <v>2380.56156171875</v>
      </c>
      <c r="CE40" s="168"/>
      <c r="CF40" s="168">
        <f>CF38-CF39</f>
        <v>2500</v>
      </c>
      <c r="CG40" s="168"/>
      <c r="CH40" s="168">
        <f>CH38-CH39</f>
        <v>2500</v>
      </c>
      <c r="CI40" s="168"/>
      <c r="CJ40" s="168">
        <f>CJ38-CJ39</f>
        <v>2500</v>
      </c>
      <c r="CK40" s="168"/>
      <c r="CL40" s="168">
        <f>CL38-CL39</f>
        <v>2500</v>
      </c>
      <c r="CM40" s="168"/>
      <c r="CN40" s="168">
        <f>CN38-CN39</f>
        <v>2500</v>
      </c>
      <c r="CO40" s="168"/>
      <c r="CP40" s="168">
        <f>CP38-CP39</f>
        <v>2376.0454851748318</v>
      </c>
      <c r="CQ40" s="168"/>
      <c r="CR40" s="168">
        <f>CR38-CR39</f>
        <v>2500</v>
      </c>
      <c r="CS40" s="169"/>
      <c r="CT40" s="168">
        <f>CT38-CT39</f>
        <v>2500</v>
      </c>
      <c r="CU40" s="169"/>
      <c r="CV40" s="168">
        <f>CV38-CV39</f>
        <v>2500</v>
      </c>
      <c r="CW40" s="169"/>
      <c r="CX40" s="168">
        <f>CX38-CX39</f>
        <v>2500</v>
      </c>
      <c r="CY40" s="169"/>
      <c r="CZ40" s="168">
        <f>CZ38-CZ39</f>
        <v>2500</v>
      </c>
      <c r="DA40" s="169"/>
      <c r="DB40" s="168">
        <f>DB38-DB39</f>
        <v>2500</v>
      </c>
      <c r="DC40" s="169"/>
      <c r="DD40" s="168">
        <f>DD38-DD39</f>
        <v>2500</v>
      </c>
      <c r="DE40" s="169"/>
      <c r="DF40" s="168">
        <f>DF38-DF39</f>
        <v>2500</v>
      </c>
      <c r="DG40" s="169"/>
      <c r="DH40" s="168">
        <f>DH38-DH39</f>
        <v>2500</v>
      </c>
      <c r="DI40" s="169"/>
      <c r="DJ40" s="168">
        <f>DJ38-DJ39</f>
        <v>2500</v>
      </c>
      <c r="DK40" s="169"/>
      <c r="DL40" s="168">
        <f>DL38-DL39</f>
        <v>2500</v>
      </c>
      <c r="DM40" s="169"/>
      <c r="DN40" s="168">
        <f>DN38-DN39</f>
        <v>2500</v>
      </c>
      <c r="DO40" s="169"/>
      <c r="DP40" s="168">
        <f>DP38-DP39</f>
        <v>2500</v>
      </c>
      <c r="DQ40" s="169"/>
      <c r="DR40" s="168">
        <f>DR38-DR39</f>
        <v>2500</v>
      </c>
      <c r="DS40" s="169"/>
      <c r="DT40" s="168">
        <f>DT38-DT39</f>
        <v>2500</v>
      </c>
      <c r="DU40" s="169"/>
      <c r="DV40" s="168">
        <f>DV38-DV39</f>
        <v>2500</v>
      </c>
      <c r="DW40" s="169"/>
      <c r="DX40" s="168">
        <f>DX38-DX39</f>
        <v>2500</v>
      </c>
      <c r="DY40" s="169"/>
      <c r="DZ40" s="168">
        <f>DZ38-DZ39</f>
        <v>2500</v>
      </c>
      <c r="EA40" s="169"/>
      <c r="EB40" s="168">
        <f>EB38-EB39</f>
        <v>2500</v>
      </c>
      <c r="EC40" s="169"/>
      <c r="ED40" s="168">
        <f>ED38-ED39</f>
        <v>2500</v>
      </c>
      <c r="EE40" s="169"/>
      <c r="EF40" s="168">
        <f>EF38-EF39</f>
        <v>2500</v>
      </c>
      <c r="EG40" s="169"/>
      <c r="EH40" s="168">
        <f>EH38-EH39</f>
        <v>2500</v>
      </c>
      <c r="EI40" s="169"/>
      <c r="EJ40" s="168">
        <f>EJ38-EJ39</f>
        <v>2500</v>
      </c>
      <c r="EK40" s="169"/>
      <c r="EL40" s="168">
        <f>EL38-EL39</f>
        <v>2500</v>
      </c>
      <c r="EM40" s="169"/>
      <c r="EN40" s="168">
        <f>EN38-EN39</f>
        <v>2500</v>
      </c>
      <c r="EO40" s="169"/>
    </row>
    <row r="41" spans="2:145">
      <c r="B41" s="118" t="str">
        <f>INDEX($P$5:$EN$5,MATCH(4,$P$41:$EN$41,0))</f>
        <v>Simon B</v>
      </c>
      <c r="C41" s="114">
        <f>INDEX($P$40:$EN$40,MATCH(4,$P$41:$EN$41,0))</f>
        <v>1402.2889270691055</v>
      </c>
      <c r="D41" s="114">
        <f>INDEX($P$37:$EN$37,MATCH(4,$P$41:$EN$41,0))</f>
        <v>12</v>
      </c>
      <c r="E41" s="115" t="s">
        <v>125</v>
      </c>
      <c r="I41" s="82"/>
      <c r="J41" s="81"/>
      <c r="K41" s="81"/>
      <c r="L41" s="81"/>
      <c r="M41" s="81"/>
      <c r="N41" s="81"/>
      <c r="O41" s="80" t="s">
        <v>58</v>
      </c>
      <c r="P41" s="163">
        <f>IF(P37=0, "n/a",RANK(P40,$P$40:$EN$40, 1))</f>
        <v>3</v>
      </c>
      <c r="Q41" s="164"/>
      <c r="R41" s="163">
        <f>IF(R37=0, "n/a",RANK(R40,$P$40:$EN$40, 1))</f>
        <v>1</v>
      </c>
      <c r="S41" s="164"/>
      <c r="T41" s="163">
        <f>IF(T37=0, "n/a",RANK(T40,$P$40:$EN$40, 1))</f>
        <v>2</v>
      </c>
      <c r="U41" s="164"/>
      <c r="V41" s="163">
        <f>IF(V37=0, "n/a",RANK(V40,$P$40:$EN$40, 1))</f>
        <v>5</v>
      </c>
      <c r="W41" s="164"/>
      <c r="X41" s="163">
        <f>IF(X37=0, "n/a",RANK(X40,$P$40:$EN$40, 1))</f>
        <v>4</v>
      </c>
      <c r="Y41" s="164"/>
      <c r="Z41" s="163">
        <f>IF(Z37=0, "n/a",RANK(Z40,$P$40:$EN$40, 1))</f>
        <v>9</v>
      </c>
      <c r="AA41" s="164"/>
      <c r="AB41" s="163">
        <f>IF(AB37=0, "n/a",RANK(AB40,$P$40:$EN$40, 1))</f>
        <v>7</v>
      </c>
      <c r="AC41" s="164"/>
      <c r="AD41" s="163">
        <f>IF(AD37=0, "n/a",RANK(AD40,$P$40:$EN$40, 1))</f>
        <v>10</v>
      </c>
      <c r="AE41" s="164"/>
      <c r="AF41" s="163">
        <f>IF(AF37=0, "n/a",RANK(AF40,$P$40:$EN$40, 1))</f>
        <v>8</v>
      </c>
      <c r="AG41" s="164"/>
      <c r="AH41" s="163">
        <f>IF(AH37=0, "n/a",RANK(AH40,$P$40:$EN$40, 1))</f>
        <v>6</v>
      </c>
      <c r="AI41" s="164"/>
      <c r="AJ41" s="163">
        <f>IF(AJ37=0, "n/a",RANK(AJ40,$P$40:$EN$40, 1))</f>
        <v>12</v>
      </c>
      <c r="AK41" s="164"/>
      <c r="AL41" s="163">
        <f>IF(AL37=0, "n/a",RANK(AL40,$P$40:$EN$40, 1))</f>
        <v>15</v>
      </c>
      <c r="AM41" s="164"/>
      <c r="AN41" s="163">
        <f>IF(AN37=0, "n/a",RANK(AN40,$P$40:$EN$40, 1))</f>
        <v>11</v>
      </c>
      <c r="AO41" s="164"/>
      <c r="AP41" s="163">
        <f>IF(AP37=0, "n/a",RANK(AP40,$P$40:$EN$40, 1))</f>
        <v>14</v>
      </c>
      <c r="AQ41" s="164"/>
      <c r="AR41" s="163">
        <f>IF(AR37=0, "n/a",RANK(AR40,$P$40:$EN$40, 1))</f>
        <v>17</v>
      </c>
      <c r="AS41" s="164"/>
      <c r="AT41" s="163">
        <f>IF(AT37=0, "n/a",RANK(AT40,$P$40:$EN$40, 1))</f>
        <v>13</v>
      </c>
      <c r="AU41" s="164"/>
      <c r="AV41" s="163">
        <f>IF(AV37=0, "n/a",RANK(AV40,$P$40:$EN$40, 1))</f>
        <v>21</v>
      </c>
      <c r="AW41" s="164"/>
      <c r="AX41" s="163" t="str">
        <f>IF(AX37=0, "n/a",RANK(AX40,$P$40:$EN$40, 1))</f>
        <v>n/a</v>
      </c>
      <c r="AY41" s="164"/>
      <c r="AZ41" s="163" t="str">
        <f>IF(AZ37=0, "n/a",RANK(AZ40,$P$40:$EN$40, 1))</f>
        <v>n/a</v>
      </c>
      <c r="BA41" s="164"/>
      <c r="BB41" s="163" t="str">
        <f>IF(BB37=0, "n/a",RANK(BB40,$P$40:$EN$40, 1))</f>
        <v>n/a</v>
      </c>
      <c r="BC41" s="164"/>
      <c r="BD41" s="163" t="str">
        <f>IF(BD37=0, "n/a",RANK(BD40,$P$40:$EN$40, 1))</f>
        <v>n/a</v>
      </c>
      <c r="BE41" s="164"/>
      <c r="BF41" s="163" t="str">
        <f>IF(BF37=0, "n/a",RANK(BF40,$P$40:$EN$40, 1))</f>
        <v>n/a</v>
      </c>
      <c r="BG41" s="164"/>
      <c r="BH41" s="163" t="str">
        <f>IF(BH37=0, "n/a",RANK(BH40,$P$40:$EN$40, 1))</f>
        <v>n/a</v>
      </c>
      <c r="BI41" s="164"/>
      <c r="BJ41" s="163">
        <f>IF(BJ37=0, "n/a",RANK(BJ40,$P$40:$EN$40, 1))</f>
        <v>16</v>
      </c>
      <c r="BK41" s="164"/>
      <c r="BL41" s="163" t="str">
        <f>IF(BL37=0, "n/a",RANK(BL40,$P$40:$EN$40, 1))</f>
        <v>n/a</v>
      </c>
      <c r="BM41" s="164"/>
      <c r="BN41" s="163" t="str">
        <f>IF(BN37=0, "n/a",RANK(BN40,$P$40:$EN$40, 1))</f>
        <v>n/a</v>
      </c>
      <c r="BO41" s="164"/>
      <c r="BP41" s="163" t="str">
        <f>IF(BP37=0, "n/a",RANK(BP40,$P$40:$EN$40, 1))</f>
        <v>n/a</v>
      </c>
      <c r="BQ41" s="164"/>
      <c r="BR41" s="163" t="str">
        <f>IF(BR37=0, "n/a",RANK(BR40,$P$40:$EN$40, 1))</f>
        <v>n/a</v>
      </c>
      <c r="BS41" s="164"/>
      <c r="BT41" s="163" t="str">
        <f>IF(BT37=0, "n/a",RANK(BT40,$P$40:$EN$40, 1))</f>
        <v>n/a</v>
      </c>
      <c r="BU41" s="164"/>
      <c r="BV41" s="163" t="str">
        <f>IF(BV37=0, "n/a",RANK(BV40,$P$40:$EN$40, 1))</f>
        <v>n/a</v>
      </c>
      <c r="BW41" s="164"/>
      <c r="BX41" s="163" t="str">
        <f>IF(BX37=0, "n/a",RANK(BX40,$P$40:$EN$40, 1))</f>
        <v>n/a</v>
      </c>
      <c r="BY41" s="164"/>
      <c r="BZ41" s="163" t="str">
        <f>IF(BZ37=0, "n/a",RANK(BZ40,$P$40:$EN$40, 1))</f>
        <v>n/a</v>
      </c>
      <c r="CA41" s="164"/>
      <c r="CB41" s="163">
        <f>IF(CB37=0, "n/a",RANK(CB40,$P$40:$EN$40, 1))</f>
        <v>20</v>
      </c>
      <c r="CC41" s="164"/>
      <c r="CD41" s="163">
        <f>IF(CD37=0, "n/a",RANK(CD40,$P$40:$EN$40, 1))</f>
        <v>19</v>
      </c>
      <c r="CE41" s="164"/>
      <c r="CF41" s="163" t="str">
        <f>IF(CF37=0, "n/a",RANK(CF40,$P$40:$EN$40, 1))</f>
        <v>n/a</v>
      </c>
      <c r="CG41" s="164"/>
      <c r="CH41" s="163" t="str">
        <f>IF(CH37=0, "n/a",RANK(CH40,$P$40:$EN$40, 1))</f>
        <v>n/a</v>
      </c>
      <c r="CI41" s="164"/>
      <c r="CJ41" s="163" t="str">
        <f>IF(CJ37=0, "n/a",RANK(CJ40,$P$40:$EN$40, 1))</f>
        <v>n/a</v>
      </c>
      <c r="CK41" s="164"/>
      <c r="CL41" s="163" t="str">
        <f>IF(CL37=0, "n/a",RANK(CL40,$P$40:$EN$40, 1))</f>
        <v>n/a</v>
      </c>
      <c r="CM41" s="164"/>
      <c r="CN41" s="163" t="str">
        <f>IF(CN37=0, "n/a",RANK(CN40,$P$40:$EN$40, 1))</f>
        <v>n/a</v>
      </c>
      <c r="CO41" s="164"/>
      <c r="CP41" s="163">
        <f>IF(CP37=0, "n/a",RANK(CP40,$P$40:$EN$40, 1))</f>
        <v>18</v>
      </c>
      <c r="CQ41" s="164"/>
      <c r="CR41" s="163" t="str">
        <f>IF(CR37=0, "n/a",RANK(CR40,$P$40:$EN$40, 1))</f>
        <v>n/a</v>
      </c>
      <c r="CS41" s="164"/>
      <c r="CT41" s="163" t="str">
        <f>IF(CT37=0, "n/a",RANK(CT40,$P$40:$EN$40, 1))</f>
        <v>n/a</v>
      </c>
      <c r="CU41" s="164"/>
      <c r="CV41" s="163" t="str">
        <f>IF(CV37=0, "n/a",RANK(CV40,$P$40:$EN$40, 1))</f>
        <v>n/a</v>
      </c>
      <c r="CW41" s="164"/>
      <c r="CX41" s="163" t="str">
        <f>IF(CX37=0, "n/a",RANK(CX40,$P$40:$EN$40, 1))</f>
        <v>n/a</v>
      </c>
      <c r="CY41" s="164"/>
      <c r="CZ41" s="163" t="str">
        <f>IF(CZ37=0, "n/a",RANK(CZ40,$P$40:$EN$40, 1))</f>
        <v>n/a</v>
      </c>
      <c r="DA41" s="164"/>
      <c r="DB41" s="163" t="str">
        <f>IF(DB37=0, "n/a",RANK(DB40,$P$40:$EN$40, 1))</f>
        <v>n/a</v>
      </c>
      <c r="DC41" s="164"/>
      <c r="DD41" s="163" t="str">
        <f>IF(DD37=0, "n/a",RANK(DD40,$P$40:$EN$40, 1))</f>
        <v>n/a</v>
      </c>
      <c r="DE41" s="164"/>
      <c r="DF41" s="163" t="str">
        <f>IF(DF37=0, "n/a",RANK(DF40,$P$40:$EN$40, 1))</f>
        <v>n/a</v>
      </c>
      <c r="DG41" s="164"/>
      <c r="DH41" s="163" t="str">
        <f>IF(DH37=0, "n/a",RANK(DH40,$P$40:$EN$40, 1))</f>
        <v>n/a</v>
      </c>
      <c r="DI41" s="164"/>
      <c r="DJ41" s="163" t="str">
        <f>IF(DJ37=0, "n/a",RANK(DJ40,$P$40:$EN$40, 1))</f>
        <v>n/a</v>
      </c>
      <c r="DK41" s="164"/>
      <c r="DL41" s="163" t="str">
        <f>IF(DL37=0, "n/a",RANK(DL40,$P$40:$EN$40, 1))</f>
        <v>n/a</v>
      </c>
      <c r="DM41" s="164"/>
      <c r="DN41" s="163" t="str">
        <f>IF(DN37=0, "n/a",RANK(DN40,$P$40:$EN$40, 1))</f>
        <v>n/a</v>
      </c>
      <c r="DO41" s="164"/>
      <c r="DP41" s="163" t="str">
        <f>IF(DP37=0, "n/a",RANK(DP40,$P$40:$EN$40, 1))</f>
        <v>n/a</v>
      </c>
      <c r="DQ41" s="164"/>
      <c r="DR41" s="163" t="str">
        <f>IF(DR37=0, "n/a",RANK(DR40,$P$40:$EN$40, 1))</f>
        <v>n/a</v>
      </c>
      <c r="DS41" s="164"/>
      <c r="DT41" s="163" t="str">
        <f>IF(DT37=0, "n/a",RANK(DT40,$P$40:$EN$40, 1))</f>
        <v>n/a</v>
      </c>
      <c r="DU41" s="164"/>
      <c r="DV41" s="163" t="str">
        <f>IF(DV37=0, "n/a",RANK(DV40,$P$40:$EN$40, 1))</f>
        <v>n/a</v>
      </c>
      <c r="DW41" s="164"/>
      <c r="DX41" s="163" t="str">
        <f>IF(DX37=0, "n/a",RANK(DX40,$P$40:$EN$40, 1))</f>
        <v>n/a</v>
      </c>
      <c r="DY41" s="164"/>
      <c r="DZ41" s="163" t="str">
        <f>IF(DZ37=0, "n/a",RANK(DZ40,$P$40:$EN$40, 1))</f>
        <v>n/a</v>
      </c>
      <c r="EA41" s="164"/>
      <c r="EB41" s="163" t="str">
        <f>IF(EB37=0, "n/a",RANK(EB40,$P$40:$EN$40, 1))</f>
        <v>n/a</v>
      </c>
      <c r="EC41" s="164"/>
      <c r="ED41" s="163" t="str">
        <f>IF(ED37=0, "n/a",RANK(ED40,$P$40:$EN$40, 1))</f>
        <v>n/a</v>
      </c>
      <c r="EE41" s="164"/>
      <c r="EF41" s="163" t="str">
        <f>IF(EF37=0, "n/a",RANK(EF40,$P$40:$EN$40, 1))</f>
        <v>n/a</v>
      </c>
      <c r="EG41" s="164"/>
      <c r="EH41" s="163" t="str">
        <f>IF(EH37=0, "n/a",RANK(EH40,$P$40:$EN$40, 1))</f>
        <v>n/a</v>
      </c>
      <c r="EI41" s="164"/>
      <c r="EJ41" s="163" t="str">
        <f>IF(EJ37=0, "n/a",RANK(EJ40,$P$40:$EN$40, 1))</f>
        <v>n/a</v>
      </c>
      <c r="EK41" s="164"/>
      <c r="EL41" s="163" t="str">
        <f>IF(EL37=0, "n/a",RANK(EL40,$P$40:$EN$40, 1))</f>
        <v>n/a</v>
      </c>
      <c r="EM41" s="164"/>
      <c r="EN41" s="163" t="str">
        <f>IF(EN37=0, "n/a",RANK(EN40,$P$40:$EN$40, 1))</f>
        <v>n/a</v>
      </c>
      <c r="EO41" s="165"/>
    </row>
    <row r="42" spans="2:145">
      <c r="B42" s="118" t="str">
        <f>INDEX($P$5:$EN$5,MATCH(5,$P$41:$EN$41,0))</f>
        <v>Olde Goate</v>
      </c>
      <c r="C42" s="114">
        <f>INDEX($P$40:$EN$40,MATCH(5,$P$41:$EN$41,0))</f>
        <v>1486.3225667728248</v>
      </c>
      <c r="D42" s="114">
        <f>INDEX($P$37:$EN$37,MATCH(5,$P$41:$EN$41,0))</f>
        <v>8</v>
      </c>
      <c r="E42" s="116" t="s">
        <v>126</v>
      </c>
      <c r="F42" s="59"/>
      <c r="G42" s="60"/>
      <c r="H42" s="60"/>
      <c r="I42" s="60"/>
      <c r="J42" s="60"/>
      <c r="K42" s="60"/>
      <c r="L42" s="60"/>
      <c r="M42" s="60"/>
      <c r="N42" s="60"/>
      <c r="O42" s="60"/>
      <c r="P42" s="61"/>
      <c r="Q42" s="61"/>
      <c r="R42" s="62"/>
      <c r="S42" s="62"/>
      <c r="T42" s="64"/>
      <c r="U42" s="65"/>
      <c r="V42" s="62"/>
      <c r="W42" s="62"/>
      <c r="X42" s="63"/>
      <c r="Y42" s="63"/>
      <c r="Z42" s="62"/>
      <c r="AA42" s="62"/>
      <c r="AB42" s="62"/>
      <c r="AC42" s="62"/>
      <c r="AD42" s="62"/>
      <c r="AE42" s="62"/>
      <c r="AF42" s="62"/>
      <c r="AG42" s="62"/>
      <c r="AH42" s="62"/>
      <c r="AI42" s="62"/>
      <c r="AJ42" s="62"/>
      <c r="AK42" s="62"/>
      <c r="AL42" s="62"/>
      <c r="AM42" s="62"/>
      <c r="AN42" s="71"/>
      <c r="AO42" s="71"/>
      <c r="AP42" s="62"/>
      <c r="AQ42" s="62"/>
      <c r="AR42" s="62"/>
      <c r="AS42" s="62"/>
      <c r="AT42" s="62"/>
      <c r="AU42" s="62"/>
      <c r="AV42" s="62"/>
      <c r="AW42" s="62"/>
      <c r="AX42" s="71"/>
      <c r="AY42" s="71"/>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row>
    <row r="43" spans="2:145">
      <c r="B43" s="119" t="str">
        <f>INDEX($P$5:$EN$5,MATCH(6,$P$41:$EN$41,0))</f>
        <v>Roger W</v>
      </c>
      <c r="C43" s="120">
        <f>INDEX($P$40:$EN$40,MATCH(6,$P$41:$EN$41,0))</f>
        <v>1791.3514269337497</v>
      </c>
      <c r="D43" s="120">
        <f>INDEX($P$37:$EN$37,MATCH(6,$P$41:$EN$41,0))</f>
        <v>6</v>
      </c>
      <c r="E43" s="115" t="s">
        <v>127</v>
      </c>
      <c r="F43" s="59"/>
      <c r="G43" s="60"/>
      <c r="H43" s="60"/>
      <c r="I43" s="60"/>
      <c r="J43" s="60"/>
      <c r="K43" s="60"/>
      <c r="L43" s="60"/>
      <c r="M43" s="60"/>
      <c r="N43" s="60"/>
      <c r="O43" s="60"/>
      <c r="P43" s="61"/>
      <c r="Q43" s="61"/>
      <c r="R43" s="64"/>
      <c r="S43" s="64"/>
      <c r="T43" s="64"/>
      <c r="U43" s="65"/>
      <c r="V43" s="62"/>
      <c r="W43" s="62"/>
      <c r="X43" s="63"/>
      <c r="Y43" s="63"/>
      <c r="Z43" s="62"/>
      <c r="AA43" s="62"/>
      <c r="AB43" s="62"/>
      <c r="AC43" s="62"/>
      <c r="AD43" s="62"/>
      <c r="AE43" s="62"/>
      <c r="AF43" s="62"/>
      <c r="AG43" s="62"/>
      <c r="AH43" s="62"/>
      <c r="AI43" s="62"/>
      <c r="AJ43" s="62"/>
      <c r="AK43" s="62"/>
      <c r="AL43" s="62"/>
      <c r="AM43" s="62"/>
      <c r="AP43" s="62"/>
      <c r="AQ43" s="62"/>
      <c r="AR43" s="62"/>
      <c r="AS43" s="62"/>
      <c r="AT43" s="62"/>
      <c r="AU43" s="62"/>
      <c r="AV43" s="62"/>
      <c r="AW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row>
    <row r="44" spans="2:145">
      <c r="B44" s="119" t="str">
        <f>INDEX($P$5:$EN$5,MATCH(7,$P$41:$EN$41,0))</f>
        <v>Matty H</v>
      </c>
      <c r="C44" s="120">
        <f>INDEX($P$40:$EN$40,MATCH(7,$P$41:$EN$41,0))</f>
        <v>1871.6037999888506</v>
      </c>
      <c r="D44" s="120">
        <f>INDEX($P$37:$EN$37,MATCH(7,$P$41:$EN$41,0))</f>
        <v>7</v>
      </c>
      <c r="E44" s="115" t="s">
        <v>129</v>
      </c>
      <c r="F44" s="66"/>
      <c r="G44" s="67"/>
      <c r="H44" s="67"/>
      <c r="I44" s="67"/>
      <c r="J44" s="67"/>
      <c r="K44" s="67"/>
      <c r="L44" s="67"/>
      <c r="M44" s="67"/>
      <c r="N44" s="67"/>
      <c r="O44" s="67"/>
      <c r="P44" s="72"/>
      <c r="Q44" s="72"/>
      <c r="R44" s="69"/>
      <c r="S44" s="69"/>
      <c r="T44" s="69"/>
      <c r="U44" s="70"/>
      <c r="V44" s="71"/>
      <c r="W44" s="71"/>
      <c r="X44" s="68"/>
      <c r="Y44" s="68"/>
      <c r="Z44" s="71"/>
      <c r="AA44" s="71"/>
      <c r="AB44" s="71"/>
      <c r="AC44" s="71"/>
      <c r="AD44" s="71"/>
      <c r="AE44" s="71"/>
      <c r="AF44" s="71"/>
      <c r="AG44" s="71"/>
      <c r="AH44" s="71"/>
      <c r="AI44" s="71"/>
      <c r="AJ44" s="71"/>
      <c r="AK44" s="71"/>
      <c r="AL44" s="71"/>
      <c r="AM44" s="71"/>
      <c r="AP44" s="71"/>
      <c r="AQ44" s="71"/>
      <c r="AR44" s="71"/>
      <c r="AS44" s="71"/>
      <c r="AT44" s="71"/>
      <c r="AU44" s="71"/>
      <c r="AV44" s="71"/>
      <c r="AW44" s="71"/>
      <c r="AZ44" s="71"/>
      <c r="BA44" s="71"/>
      <c r="BB44" s="71"/>
      <c r="BC44" s="71"/>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row>
    <row r="45" spans="2:145">
      <c r="B45" s="119" t="str">
        <f>INDEX($P$5:$EN$5,MATCH(8,$P$41:$EN$41,0))</f>
        <v>Jules H</v>
      </c>
      <c r="C45" s="120">
        <f>INDEX($P$40:$EN$40,MATCH(8,$P$41:$EN$41,0))</f>
        <v>1971.7869205831182</v>
      </c>
      <c r="D45" s="120">
        <f>INDEX($P$37:$EN$37,MATCH(8,$P$41:$EN$41,0))</f>
        <v>6</v>
      </c>
      <c r="E45" s="115" t="s">
        <v>130</v>
      </c>
      <c r="F45" s="66"/>
      <c r="G45" s="67"/>
      <c r="H45" s="67"/>
      <c r="I45" s="67"/>
      <c r="J45" s="67"/>
      <c r="K45" s="67"/>
      <c r="L45" s="67"/>
      <c r="M45" s="67"/>
      <c r="N45" s="67"/>
      <c r="O45" s="67"/>
      <c r="P45" s="72"/>
      <c r="Q45" s="72"/>
      <c r="R45" s="69"/>
      <c r="S45" s="69"/>
      <c r="T45" s="69"/>
      <c r="U45" s="70"/>
      <c r="V45" s="71"/>
      <c r="W45" s="71"/>
      <c r="X45" s="68"/>
      <c r="Y45" s="68"/>
      <c r="Z45" s="71"/>
      <c r="AA45" s="71"/>
      <c r="AB45" s="71"/>
      <c r="AC45" s="71"/>
      <c r="AD45" s="71"/>
      <c r="AE45" s="71"/>
      <c r="AF45" s="71"/>
      <c r="AG45" s="71"/>
      <c r="AH45" s="71"/>
      <c r="AI45" s="71"/>
      <c r="AJ45" s="71"/>
      <c r="AK45" s="71"/>
      <c r="AL45" s="71"/>
      <c r="AM45" s="71"/>
      <c r="AP45" s="71"/>
      <c r="AQ45" s="71"/>
      <c r="AR45" s="71"/>
      <c r="AS45" s="71"/>
      <c r="AT45" s="71"/>
      <c r="AU45" s="71"/>
      <c r="AV45" s="71"/>
      <c r="AW45" s="71"/>
      <c r="AZ45" s="71"/>
      <c r="BA45" s="71"/>
      <c r="BB45" s="71"/>
      <c r="BC45" s="71"/>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row>
    <row r="46" spans="2:145">
      <c r="B46" s="119" t="str">
        <f>INDEX($P$5:$EN$5,MATCH(9,$P$41:$EN$41,0))</f>
        <v>Fordy</v>
      </c>
      <c r="C46" s="120">
        <f>INDEX($P$40:$EN$40,MATCH(9,$P$41:$EN$41,0))</f>
        <v>1979.7803535034782</v>
      </c>
      <c r="D46" s="120">
        <f>INDEX($P$37:$EN$37,MATCH(9,$P$41:$EN$41,0))</f>
        <v>5</v>
      </c>
      <c r="E46" s="115" t="s">
        <v>131</v>
      </c>
      <c r="F46" s="66"/>
      <c r="G46" s="67"/>
      <c r="H46" s="67"/>
      <c r="I46" s="67"/>
      <c r="J46" s="67"/>
      <c r="K46" s="67"/>
      <c r="L46" s="67"/>
      <c r="M46" s="67"/>
      <c r="N46" s="67"/>
      <c r="O46" s="67"/>
      <c r="P46" s="66"/>
      <c r="Q46" s="66"/>
      <c r="S46" s="66"/>
      <c r="T46" s="69"/>
      <c r="U46" s="70"/>
      <c r="V46" s="71"/>
      <c r="W46" s="71"/>
      <c r="X46" s="68"/>
      <c r="Y46" s="68"/>
      <c r="Z46" s="71"/>
      <c r="AA46" s="71"/>
      <c r="AB46" s="71"/>
      <c r="AC46" s="71"/>
      <c r="AD46" s="71"/>
      <c r="AE46" s="71"/>
      <c r="AF46" s="71"/>
      <c r="AG46" s="71"/>
      <c r="AH46" s="71"/>
      <c r="AI46" s="71"/>
      <c r="AJ46" s="71"/>
      <c r="AK46" s="71"/>
      <c r="AL46" s="71"/>
      <c r="AM46" s="71"/>
      <c r="AP46" s="71"/>
      <c r="AQ46" s="71"/>
      <c r="AR46" s="71"/>
      <c r="AS46" s="71"/>
      <c r="AT46" s="71"/>
      <c r="AU46" s="71"/>
      <c r="AV46" s="71"/>
      <c r="AW46" s="71"/>
      <c r="AZ46" s="71"/>
      <c r="BA46" s="71"/>
      <c r="BB46" s="71"/>
      <c r="BC46" s="71"/>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row>
    <row r="47" spans="2:145">
      <c r="B47" s="119" t="str">
        <f>INDEX($P$5:$EN$5,MATCH(10,$P$41:$EN$41,0))</f>
        <v>Tommo</v>
      </c>
      <c r="C47" s="120">
        <f>INDEX($P$40:$EN$40,MATCH(10,$P$41:$EN$41,0))</f>
        <v>1986.3049797671215</v>
      </c>
      <c r="D47" s="120">
        <f>INDEX($P$37:$EN$37,MATCH(10,$P$41:$EN$41,0))</f>
        <v>7</v>
      </c>
      <c r="E47" s="115" t="s">
        <v>132</v>
      </c>
    </row>
    <row r="49" spans="2:5">
      <c r="B49" s="128" t="s">
        <v>135</v>
      </c>
      <c r="C49" s="166">
        <f>COUNTIF(P37:EO37, "&gt;0")</f>
        <v>21</v>
      </c>
      <c r="D49" s="167"/>
    </row>
    <row r="50" spans="2:5">
      <c r="B50" s="129" t="s">
        <v>134</v>
      </c>
      <c r="C50" s="159">
        <f>SUM(O10:O35)</f>
        <v>150</v>
      </c>
      <c r="D50" s="160"/>
      <c r="E50"/>
    </row>
    <row r="51" spans="2:5">
      <c r="B51" s="129" t="s">
        <v>136</v>
      </c>
      <c r="C51" s="161">
        <f>AVERAGEIF(O10:O35, "&lt;&gt;0")</f>
        <v>5.7692307692307692</v>
      </c>
      <c r="D51" s="162"/>
    </row>
    <row r="52" spans="2:5">
      <c r="B52" s="129" t="s">
        <v>144</v>
      </c>
      <c r="C52" s="148" t="str">
        <f>INDEX(P5:EO5,SUMPRODUCT((P10:EO35=D52)*COLUMN(P5:EO5))-COLUMN(P5:EO35))</f>
        <v>Chris M</v>
      </c>
      <c r="D52" s="149">
        <f>MIN(Q10:Q35,S10:S35,Y10:Y35,U10:U35,AK10:AK35,W10:W35,AM10:AM35,BC10:BC35,AG10:AG35,AA10:AA35,AI10:AI35,BA10:BA35,AY10:AY35,AC10:AC35,AW10:AW35,AU10:AU35,AQ10:AQ35,BE10:BE35,BG10:BG35,BI10:BI35,BK10:BK35,BM10:BM35,BO10:BO35,BQ10:BQ35,BS10:BS35,BU10:BU35,BW10:BW35,BY10:BY35,AE10:AE35,CA10:CA35,CC10:CC35,CE10:CE35,CG10:CG35,AS10:AS35,CI10:CI35,CK10:CK35,CM10:CM35,CO10:CO35,CQ10:CQ35,CS10:CS35,CU10:CU35,CW10:CW35,CY10:CY35,DA10:DA35,DC10:DC35,DE10:DE35,DG10:DG35,DI10:DI35,DK10:DK35,DM10:DM35,DO10:DO35,DQ10:DQ35,DS10:DS35,DU10:DU35,DW10:DW35,DY10:DY35,EA10:EA35,EC10:EC35,EE10:EE35,EG10:EG35,EI10:EI35,EK10:EK35,EM10:EM35,AO10:AO35,EO10:EO35)</f>
        <v>98.221203050464652</v>
      </c>
    </row>
  </sheetData>
  <mergeCells count="396">
    <mergeCell ref="B2:D3"/>
    <mergeCell ref="F2:G3"/>
    <mergeCell ref="I2:J3"/>
    <mergeCell ref="P5:Q5"/>
    <mergeCell ref="R5:S5"/>
    <mergeCell ref="X5:Y5"/>
    <mergeCell ref="AT5:AU5"/>
    <mergeCell ref="AP5:AQ5"/>
    <mergeCell ref="Z5:AA5"/>
    <mergeCell ref="AH5:AI5"/>
    <mergeCell ref="BP5:BQ5"/>
    <mergeCell ref="BR5:BS5"/>
    <mergeCell ref="BT5:BU5"/>
    <mergeCell ref="BV5:BW5"/>
    <mergeCell ref="AZ5:BA5"/>
    <mergeCell ref="AX5:AY5"/>
    <mergeCell ref="AB5:AC5"/>
    <mergeCell ref="AV5:AW5"/>
    <mergeCell ref="T5:U5"/>
    <mergeCell ref="AJ5:AK5"/>
    <mergeCell ref="V5:W5"/>
    <mergeCell ref="AL5:AM5"/>
    <mergeCell ref="AF5:AG5"/>
    <mergeCell ref="AD5:AE5"/>
    <mergeCell ref="CZ5:DA5"/>
    <mergeCell ref="DB5:DC5"/>
    <mergeCell ref="AR5:AS5"/>
    <mergeCell ref="CH5:CI5"/>
    <mergeCell ref="CJ5:CK5"/>
    <mergeCell ref="CL5:CM5"/>
    <mergeCell ref="CN5:CO5"/>
    <mergeCell ref="CP5:CQ5"/>
    <mergeCell ref="BX5:BY5"/>
    <mergeCell ref="BD5:BE5"/>
    <mergeCell ref="BF5:BG5"/>
    <mergeCell ref="BH5:BI5"/>
    <mergeCell ref="BJ5:BK5"/>
    <mergeCell ref="BB5:BC5"/>
    <mergeCell ref="CR5:CS5"/>
    <mergeCell ref="CT5:CU5"/>
    <mergeCell ref="CV5:CW5"/>
    <mergeCell ref="CX5:CY5"/>
    <mergeCell ref="BZ5:CA5"/>
    <mergeCell ref="CB5:CC5"/>
    <mergeCell ref="CD5:CE5"/>
    <mergeCell ref="CF5:CG5"/>
    <mergeCell ref="BL5:BM5"/>
    <mergeCell ref="BN5:BO5"/>
    <mergeCell ref="DT5:DU5"/>
    <mergeCell ref="DV5:DW5"/>
    <mergeCell ref="DX5:DY5"/>
    <mergeCell ref="DZ5:EA5"/>
    <mergeCell ref="DD5:DE5"/>
    <mergeCell ref="DF5:DG5"/>
    <mergeCell ref="DH5:DI5"/>
    <mergeCell ref="DJ5:DK5"/>
    <mergeCell ref="DL5:DM5"/>
    <mergeCell ref="DN5:DO5"/>
    <mergeCell ref="AF37:AG37"/>
    <mergeCell ref="Z37:AA37"/>
    <mergeCell ref="AH37:AI37"/>
    <mergeCell ref="AZ37:BA37"/>
    <mergeCell ref="AX37:AY37"/>
    <mergeCell ref="AB37:AC37"/>
    <mergeCell ref="AN5:AO5"/>
    <mergeCell ref="EN5:EO5"/>
    <mergeCell ref="P37:Q37"/>
    <mergeCell ref="R37:S37"/>
    <mergeCell ref="X37:Y37"/>
    <mergeCell ref="T37:U37"/>
    <mergeCell ref="AJ37:AK37"/>
    <mergeCell ref="V37:W37"/>
    <mergeCell ref="AL37:AM37"/>
    <mergeCell ref="BB37:BC37"/>
    <mergeCell ref="EB5:EC5"/>
    <mergeCell ref="ED5:EE5"/>
    <mergeCell ref="EF5:EG5"/>
    <mergeCell ref="EH5:EI5"/>
    <mergeCell ref="EJ5:EK5"/>
    <mergeCell ref="EL5:EM5"/>
    <mergeCell ref="DP5:DQ5"/>
    <mergeCell ref="DR5:DS5"/>
    <mergeCell ref="CF37:CG37"/>
    <mergeCell ref="AR37:AS37"/>
    <mergeCell ref="CH37:CI37"/>
    <mergeCell ref="CJ37:CK37"/>
    <mergeCell ref="CL37:CM37"/>
    <mergeCell ref="CN37:CO37"/>
    <mergeCell ref="BV37:BW37"/>
    <mergeCell ref="BX37:BY37"/>
    <mergeCell ref="AD37:AE37"/>
    <mergeCell ref="BZ37:CA37"/>
    <mergeCell ref="CB37:CC37"/>
    <mergeCell ref="CD37:CE37"/>
    <mergeCell ref="BJ37:BK37"/>
    <mergeCell ref="BL37:BM37"/>
    <mergeCell ref="BN37:BO37"/>
    <mergeCell ref="BP37:BQ37"/>
    <mergeCell ref="BR37:BS37"/>
    <mergeCell ref="BT37:BU37"/>
    <mergeCell ref="AV37:AW37"/>
    <mergeCell ref="AT37:AU37"/>
    <mergeCell ref="AP37:AQ37"/>
    <mergeCell ref="BD37:BE37"/>
    <mergeCell ref="BF37:BG37"/>
    <mergeCell ref="BH37:BI37"/>
    <mergeCell ref="DV37:DW37"/>
    <mergeCell ref="DX37:DY37"/>
    <mergeCell ref="DB37:DC37"/>
    <mergeCell ref="DD37:DE37"/>
    <mergeCell ref="DF37:DG37"/>
    <mergeCell ref="DH37:DI37"/>
    <mergeCell ref="DJ37:DK37"/>
    <mergeCell ref="DL37:DM37"/>
    <mergeCell ref="CP37:CQ37"/>
    <mergeCell ref="CR37:CS37"/>
    <mergeCell ref="CT37:CU37"/>
    <mergeCell ref="CV37:CW37"/>
    <mergeCell ref="CX37:CY37"/>
    <mergeCell ref="CZ37:DA37"/>
    <mergeCell ref="Z38:AA38"/>
    <mergeCell ref="AH38:AI38"/>
    <mergeCell ref="AZ38:BA38"/>
    <mergeCell ref="AX38:AY38"/>
    <mergeCell ref="EL37:EM37"/>
    <mergeCell ref="AN37:AO37"/>
    <mergeCell ref="EN37:EO37"/>
    <mergeCell ref="P38:Q38"/>
    <mergeCell ref="R38:S38"/>
    <mergeCell ref="X38:Y38"/>
    <mergeCell ref="T38:U38"/>
    <mergeCell ref="AJ38:AK38"/>
    <mergeCell ref="V38:W38"/>
    <mergeCell ref="AL38:AM38"/>
    <mergeCell ref="DZ37:EA37"/>
    <mergeCell ref="EB37:EC37"/>
    <mergeCell ref="ED37:EE37"/>
    <mergeCell ref="EF37:EG37"/>
    <mergeCell ref="EH37:EI37"/>
    <mergeCell ref="EJ37:EK37"/>
    <mergeCell ref="DN37:DO37"/>
    <mergeCell ref="DP37:DQ37"/>
    <mergeCell ref="DR37:DS37"/>
    <mergeCell ref="DT37:DU37"/>
    <mergeCell ref="BN38:BO38"/>
    <mergeCell ref="BP38:BQ38"/>
    <mergeCell ref="BR38:BS38"/>
    <mergeCell ref="AB38:AC38"/>
    <mergeCell ref="AV38:AW38"/>
    <mergeCell ref="AT38:AU38"/>
    <mergeCell ref="AP38:AQ38"/>
    <mergeCell ref="BD38:BE38"/>
    <mergeCell ref="BF38:BG38"/>
    <mergeCell ref="BB38:BC38"/>
    <mergeCell ref="AF38:AG38"/>
    <mergeCell ref="AD38:AE38"/>
    <mergeCell ref="CB38:CC38"/>
    <mergeCell ref="BH38:BI38"/>
    <mergeCell ref="BJ38:BK38"/>
    <mergeCell ref="EN38:EO38"/>
    <mergeCell ref="P39:Q39"/>
    <mergeCell ref="R39:S39"/>
    <mergeCell ref="X39:Y39"/>
    <mergeCell ref="T39:U39"/>
    <mergeCell ref="AJ39:AK39"/>
    <mergeCell ref="V39:W39"/>
    <mergeCell ref="DX38:DY38"/>
    <mergeCell ref="DZ38:EA38"/>
    <mergeCell ref="EB38:EC38"/>
    <mergeCell ref="ED38:EE38"/>
    <mergeCell ref="EF38:EG38"/>
    <mergeCell ref="EH38:EI38"/>
    <mergeCell ref="DL38:DM38"/>
    <mergeCell ref="DN38:DO38"/>
    <mergeCell ref="DP38:DQ38"/>
    <mergeCell ref="DR38:DS38"/>
    <mergeCell ref="DT38:DU38"/>
    <mergeCell ref="DV38:DW38"/>
    <mergeCell ref="EJ38:EK38"/>
    <mergeCell ref="BL38:BM38"/>
    <mergeCell ref="EL38:EM38"/>
    <mergeCell ref="AN38:AO38"/>
    <mergeCell ref="DJ38:DK38"/>
    <mergeCell ref="CN38:CO38"/>
    <mergeCell ref="CP38:CQ38"/>
    <mergeCell ref="CR38:CS38"/>
    <mergeCell ref="CT38:CU38"/>
    <mergeCell ref="CV38:CW38"/>
    <mergeCell ref="CX38:CY38"/>
    <mergeCell ref="CD38:CE38"/>
    <mergeCell ref="CF38:CG38"/>
    <mergeCell ref="AR38:AS38"/>
    <mergeCell ref="CH38:CI38"/>
    <mergeCell ref="CJ38:CK38"/>
    <mergeCell ref="CL38:CM38"/>
    <mergeCell ref="BT38:BU38"/>
    <mergeCell ref="BV38:BW38"/>
    <mergeCell ref="BX38:BY38"/>
    <mergeCell ref="CZ38:DA38"/>
    <mergeCell ref="DB38:DC38"/>
    <mergeCell ref="DD38:DE38"/>
    <mergeCell ref="DF38:DG38"/>
    <mergeCell ref="DH38:DI38"/>
    <mergeCell ref="BZ38:CA38"/>
    <mergeCell ref="AT39:AU39"/>
    <mergeCell ref="AP39:AQ39"/>
    <mergeCell ref="BD39:BE39"/>
    <mergeCell ref="AL39:AM39"/>
    <mergeCell ref="BB39:BC39"/>
    <mergeCell ref="AF39:AG39"/>
    <mergeCell ref="Z39:AA39"/>
    <mergeCell ref="AH39:AI39"/>
    <mergeCell ref="AZ39:BA39"/>
    <mergeCell ref="AD39:AE39"/>
    <mergeCell ref="AR39:AS39"/>
    <mergeCell ref="BZ39:CA39"/>
    <mergeCell ref="BF39:BG39"/>
    <mergeCell ref="BH39:BI39"/>
    <mergeCell ref="BJ39:BK39"/>
    <mergeCell ref="BL39:BM39"/>
    <mergeCell ref="BN39:BO39"/>
    <mergeCell ref="BP39:BQ39"/>
    <mergeCell ref="AX39:AY39"/>
    <mergeCell ref="EN39:EO39"/>
    <mergeCell ref="ED39:EE39"/>
    <mergeCell ref="EF39:EG39"/>
    <mergeCell ref="EH39:EI39"/>
    <mergeCell ref="EJ39:EK39"/>
    <mergeCell ref="EL39:EM39"/>
    <mergeCell ref="CP39:CQ39"/>
    <mergeCell ref="CR39:CS39"/>
    <mergeCell ref="CT39:CU39"/>
    <mergeCell ref="CV39:CW39"/>
    <mergeCell ref="CB39:CC39"/>
    <mergeCell ref="CD39:CE39"/>
    <mergeCell ref="CF39:CG39"/>
    <mergeCell ref="CH39:CI39"/>
    <mergeCell ref="CJ39:CK39"/>
    <mergeCell ref="BR39:BS39"/>
    <mergeCell ref="P40:Q40"/>
    <mergeCell ref="R40:S40"/>
    <mergeCell ref="X40:Y40"/>
    <mergeCell ref="T40:U40"/>
    <mergeCell ref="AJ40:AK40"/>
    <mergeCell ref="DV39:DW39"/>
    <mergeCell ref="DX39:DY39"/>
    <mergeCell ref="DZ39:EA39"/>
    <mergeCell ref="EB39:EC39"/>
    <mergeCell ref="DJ39:DK39"/>
    <mergeCell ref="DL39:DM39"/>
    <mergeCell ref="DN39:DO39"/>
    <mergeCell ref="DP39:DQ39"/>
    <mergeCell ref="DR39:DS39"/>
    <mergeCell ref="DT39:DU39"/>
    <mergeCell ref="CX39:CY39"/>
    <mergeCell ref="CZ39:DA39"/>
    <mergeCell ref="DB39:DC39"/>
    <mergeCell ref="DD39:DE39"/>
    <mergeCell ref="DF39:DG39"/>
    <mergeCell ref="DH39:DI39"/>
    <mergeCell ref="AN39:AO39"/>
    <mergeCell ref="CL39:CM39"/>
    <mergeCell ref="CN39:CO39"/>
    <mergeCell ref="BT39:BU39"/>
    <mergeCell ref="BV39:BW39"/>
    <mergeCell ref="BX39:BY39"/>
    <mergeCell ref="AB40:AC40"/>
    <mergeCell ref="AV40:AW40"/>
    <mergeCell ref="AT40:AU40"/>
    <mergeCell ref="AP40:AQ40"/>
    <mergeCell ref="V40:W40"/>
    <mergeCell ref="AL40:AM40"/>
    <mergeCell ref="BB40:BC40"/>
    <mergeCell ref="AF40:AG40"/>
    <mergeCell ref="Z40:AA40"/>
    <mergeCell ref="AH40:AI40"/>
    <mergeCell ref="AD40:AE40"/>
    <mergeCell ref="BD40:BE40"/>
    <mergeCell ref="BF40:BG40"/>
    <mergeCell ref="BH40:BI40"/>
    <mergeCell ref="BJ40:BK40"/>
    <mergeCell ref="BL40:BM40"/>
    <mergeCell ref="BN40:BO40"/>
    <mergeCell ref="AZ40:BA40"/>
    <mergeCell ref="AX40:AY40"/>
    <mergeCell ref="AB39:AC39"/>
    <mergeCell ref="AV39:AW39"/>
    <mergeCell ref="EL40:EM40"/>
    <mergeCell ref="AN40:AO40"/>
    <mergeCell ref="EN40:EO40"/>
    <mergeCell ref="DT40:DU40"/>
    <mergeCell ref="DV40:DW40"/>
    <mergeCell ref="DX40:DY40"/>
    <mergeCell ref="DZ40:EA40"/>
    <mergeCell ref="EB40:EC40"/>
    <mergeCell ref="ED40:EE40"/>
    <mergeCell ref="CP40:CQ40"/>
    <mergeCell ref="CR40:CS40"/>
    <mergeCell ref="CT40:CU40"/>
    <mergeCell ref="BZ40:CA40"/>
    <mergeCell ref="CB40:CC40"/>
    <mergeCell ref="CD40:CE40"/>
    <mergeCell ref="CF40:CG40"/>
    <mergeCell ref="AR40:AS40"/>
    <mergeCell ref="CH40:CI40"/>
    <mergeCell ref="BP40:BQ40"/>
    <mergeCell ref="BR40:BS40"/>
    <mergeCell ref="BT40:BU40"/>
    <mergeCell ref="BV40:BW40"/>
    <mergeCell ref="BX40:BY40"/>
    <mergeCell ref="CV40:CW40"/>
    <mergeCell ref="CX40:CY40"/>
    <mergeCell ref="CZ40:DA40"/>
    <mergeCell ref="DB40:DC40"/>
    <mergeCell ref="DD40:DE40"/>
    <mergeCell ref="DF40:DG40"/>
    <mergeCell ref="CJ40:CK40"/>
    <mergeCell ref="CL40:CM40"/>
    <mergeCell ref="CN40:CO40"/>
    <mergeCell ref="EF40:EG40"/>
    <mergeCell ref="EH40:EI40"/>
    <mergeCell ref="EJ40:EK40"/>
    <mergeCell ref="DH40:DI40"/>
    <mergeCell ref="DJ40:DK40"/>
    <mergeCell ref="DL40:DM40"/>
    <mergeCell ref="DN40:DO40"/>
    <mergeCell ref="DP40:DQ40"/>
    <mergeCell ref="DR40:DS40"/>
    <mergeCell ref="Z41:AA41"/>
    <mergeCell ref="AH41:AI41"/>
    <mergeCell ref="AZ41:BA41"/>
    <mergeCell ref="BD41:BE41"/>
    <mergeCell ref="BB41:BC41"/>
    <mergeCell ref="BR41:BS41"/>
    <mergeCell ref="BT41:BU41"/>
    <mergeCell ref="BV41:BW41"/>
    <mergeCell ref="BX41:BY41"/>
    <mergeCell ref="BZ41:CA41"/>
    <mergeCell ref="BF41:BG41"/>
    <mergeCell ref="BH41:BI41"/>
    <mergeCell ref="BJ41:BK41"/>
    <mergeCell ref="BL41:BM41"/>
    <mergeCell ref="BN41:BO41"/>
    <mergeCell ref="BP41:BQ41"/>
    <mergeCell ref="P41:Q41"/>
    <mergeCell ref="R41:S41"/>
    <mergeCell ref="X41:Y41"/>
    <mergeCell ref="T41:U41"/>
    <mergeCell ref="AJ41:AK41"/>
    <mergeCell ref="V41:W41"/>
    <mergeCell ref="AX41:AY41"/>
    <mergeCell ref="AB41:AC41"/>
    <mergeCell ref="AV41:AW41"/>
    <mergeCell ref="AT41:AU41"/>
    <mergeCell ref="AP41:AQ41"/>
    <mergeCell ref="AL41:AM41"/>
    <mergeCell ref="AF41:AG41"/>
    <mergeCell ref="AD41:AE41"/>
    <mergeCell ref="AR41:AS41"/>
    <mergeCell ref="DF41:DG41"/>
    <mergeCell ref="DH41:DI41"/>
    <mergeCell ref="CL41:CM41"/>
    <mergeCell ref="CN41:CO41"/>
    <mergeCell ref="CP41:CQ41"/>
    <mergeCell ref="CR41:CS41"/>
    <mergeCell ref="CT41:CU41"/>
    <mergeCell ref="CV41:CW41"/>
    <mergeCell ref="CB41:CC41"/>
    <mergeCell ref="CD41:CE41"/>
    <mergeCell ref="CF41:CG41"/>
    <mergeCell ref="CH41:CI41"/>
    <mergeCell ref="CJ41:CK41"/>
    <mergeCell ref="C50:D50"/>
    <mergeCell ref="C51:D51"/>
    <mergeCell ref="EH41:EI41"/>
    <mergeCell ref="EJ41:EK41"/>
    <mergeCell ref="EL41:EM41"/>
    <mergeCell ref="AN41:AO41"/>
    <mergeCell ref="EN41:EO41"/>
    <mergeCell ref="C49:D49"/>
    <mergeCell ref="DV41:DW41"/>
    <mergeCell ref="DX41:DY41"/>
    <mergeCell ref="DZ41:EA41"/>
    <mergeCell ref="EB41:EC41"/>
    <mergeCell ref="ED41:EE41"/>
    <mergeCell ref="EF41:EG41"/>
    <mergeCell ref="DJ41:DK41"/>
    <mergeCell ref="DL41:DM41"/>
    <mergeCell ref="DN41:DO41"/>
    <mergeCell ref="DP41:DQ41"/>
    <mergeCell ref="DR41:DS41"/>
    <mergeCell ref="DT41:DU41"/>
    <mergeCell ref="CX41:CY41"/>
    <mergeCell ref="CZ41:DA41"/>
    <mergeCell ref="DB41:DC41"/>
    <mergeCell ref="DD41:DE41"/>
  </mergeCells>
  <conditionalFormatting sqref="P10:P35 R10:R35 X10:X35 T10:T35 AJ10:AJ35 V10:V35 AL10:AL35 BB10:BB35 AF10:AF35 Z10:Z35 AH10:AH35 AZ10:AZ35 AX10:AX35 AB10:AB35 AV10:AV35 AT10:AT35 AP10:AP35 BD10:BD35 BF10:BF35 BH10:BH35 BJ10:BJ35 BL10:BL35 BN10:BN35 BP10:BP35 BR10:BR35 BT10:BT35 BV10:BV35 BX10:BX35 AD10:AD35 BZ10:BZ35 CB10:CB35 CD10:CD35 CF10:CF35 AR10:AR35 CH10:CH35 CJ10:CJ35 CL10:CL35 CN10:CN35 CP10:CP35 CR10:CR35 CT10:CT35 CV10:CV35 CX10:CX35 CZ10:CZ35 DB10:DB35 DD10:DD35 DF10:DF35 DH10:DH35 DJ10:DJ35 DL10:DL35 DN10:DN35 DP10:DP35 DR10:DR35 DT10:DT35 DV10:DV35 DX10:DX35 DZ10:DZ35 EB10:EB35 ED10:ED35 EF10:EF35 EH10:EH35 EJ10:EJ35 EL10:EL35 AN10:AN35 EN10:EN35">
    <cfRule type="containsBlanks" dxfId="0" priority="1">
      <formula>LEN(TRIM(P10))=0</formula>
    </cfRule>
  </conditionalFormatting>
  <pageMargins left="0.7" right="0.7" top="0.75" bottom="0.75" header="0.51180555555555551" footer="0.51180555555555551"/>
  <pageSetup paperSize="9" firstPageNumber="0" orientation="portrait" horizontalDpi="300" verticalDpi="300" r:id="rId1"/>
  <headerFooter alignWithMargins="0"/>
  <drawing r:id="rId2"/>
  <legacyDrawing r:id="rId3"/>
  <pictur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O14"/>
  <sheetViews>
    <sheetView showGridLines="0" workbookViewId="0">
      <selection activeCell="B3" sqref="B3"/>
    </sheetView>
  </sheetViews>
  <sheetFormatPr defaultRowHeight="12.75"/>
  <cols>
    <col min="1" max="1" width="1.85546875" style="11" customWidth="1"/>
    <col min="2" max="2" width="14.7109375" style="11" customWidth="1"/>
    <col min="3" max="53" width="4" style="12" bestFit="1" customWidth="1"/>
    <col min="54" max="67" width="4.85546875" style="12" bestFit="1" customWidth="1"/>
    <col min="68" max="90" width="3.42578125" style="11" customWidth="1"/>
    <col min="91" max="16384" width="9.140625" style="11"/>
  </cols>
  <sheetData>
    <row r="1" spans="2:67" ht="9.75" customHeight="1"/>
    <row r="2" spans="2:67" ht="23.25">
      <c r="B2" s="186" t="s">
        <v>101</v>
      </c>
      <c r="C2" s="186"/>
      <c r="D2" s="186"/>
      <c r="E2" s="186"/>
      <c r="F2" s="186"/>
      <c r="G2" s="186"/>
      <c r="H2" s="186"/>
      <c r="I2" s="186"/>
      <c r="J2" s="186"/>
      <c r="K2" s="186"/>
      <c r="L2" s="186"/>
      <c r="M2" s="13"/>
      <c r="N2" s="13"/>
      <c r="O2" s="13"/>
    </row>
    <row r="3" spans="2:67" ht="13.5" customHeight="1">
      <c r="B3" s="14"/>
    </row>
    <row r="4" spans="2:67">
      <c r="B4" s="158" t="s">
        <v>158</v>
      </c>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43"/>
    </row>
    <row r="6" spans="2:67" ht="15.75">
      <c r="B6" s="187" t="s">
        <v>139</v>
      </c>
      <c r="C6" s="187"/>
      <c r="D6" s="187"/>
      <c r="E6" s="187"/>
      <c r="F6" s="187"/>
      <c r="G6" s="187"/>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row>
    <row r="7" spans="2:67" ht="4.5" customHeight="1">
      <c r="B7" s="91"/>
      <c r="C7" s="91"/>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row>
    <row r="8" spans="2:67">
      <c r="B8" s="92" t="s">
        <v>57</v>
      </c>
      <c r="C8" s="132">
        <v>16</v>
      </c>
      <c r="D8" s="132">
        <v>17</v>
      </c>
      <c r="E8" s="132">
        <v>18</v>
      </c>
      <c r="F8" s="132">
        <v>19</v>
      </c>
      <c r="G8" s="132">
        <v>20</v>
      </c>
      <c r="H8" s="132">
        <v>21</v>
      </c>
      <c r="I8" s="132">
        <v>22</v>
      </c>
      <c r="J8" s="132">
        <v>23</v>
      </c>
      <c r="K8" s="132">
        <v>24</v>
      </c>
      <c r="L8" s="132">
        <v>25</v>
      </c>
      <c r="M8" s="132">
        <v>26</v>
      </c>
      <c r="N8" s="132">
        <v>27</v>
      </c>
      <c r="O8" s="132">
        <v>28</v>
      </c>
      <c r="P8" s="132">
        <v>29</v>
      </c>
      <c r="Q8" s="132">
        <v>30</v>
      </c>
      <c r="R8" s="132">
        <v>31</v>
      </c>
      <c r="S8" s="132">
        <v>32</v>
      </c>
      <c r="T8" s="132">
        <v>33</v>
      </c>
      <c r="U8" s="132">
        <v>34</v>
      </c>
      <c r="V8" s="132">
        <v>35</v>
      </c>
      <c r="W8" s="132">
        <v>36</v>
      </c>
      <c r="X8" s="132">
        <v>37</v>
      </c>
      <c r="Y8" s="132">
        <v>38</v>
      </c>
      <c r="Z8" s="132">
        <v>39</v>
      </c>
      <c r="AA8" s="132">
        <v>40</v>
      </c>
      <c r="AB8" s="132">
        <v>41</v>
      </c>
      <c r="AC8" s="132">
        <v>42</v>
      </c>
      <c r="AD8" s="132">
        <v>43</v>
      </c>
      <c r="AE8" s="132">
        <v>44</v>
      </c>
      <c r="AF8" s="132">
        <v>45</v>
      </c>
      <c r="AG8" s="132">
        <v>46</v>
      </c>
      <c r="AH8" s="132">
        <v>47</v>
      </c>
      <c r="AI8" s="132">
        <v>48</v>
      </c>
      <c r="AJ8" s="132">
        <v>49</v>
      </c>
      <c r="AK8" s="132">
        <v>50</v>
      </c>
      <c r="AL8" s="132">
        <v>51</v>
      </c>
      <c r="AM8" s="132">
        <v>52</v>
      </c>
      <c r="AN8" s="132">
        <v>53</v>
      </c>
      <c r="AO8" s="132">
        <v>54</v>
      </c>
      <c r="AP8" s="132">
        <v>55</v>
      </c>
      <c r="AQ8" s="132">
        <v>56</v>
      </c>
      <c r="AR8" s="132">
        <v>57</v>
      </c>
      <c r="AS8" s="132">
        <v>58</v>
      </c>
      <c r="AT8" s="132">
        <v>59</v>
      </c>
      <c r="AU8" s="132">
        <v>60</v>
      </c>
      <c r="AV8" s="132">
        <v>61</v>
      </c>
      <c r="AW8" s="132">
        <v>62</v>
      </c>
      <c r="AX8" s="132">
        <v>63</v>
      </c>
      <c r="AY8" s="132">
        <v>64</v>
      </c>
      <c r="AZ8" s="132">
        <v>65</v>
      </c>
      <c r="BA8" s="132">
        <v>66</v>
      </c>
      <c r="BB8" s="132">
        <v>67</v>
      </c>
      <c r="BC8" s="132">
        <v>68</v>
      </c>
      <c r="BD8" s="132">
        <v>69</v>
      </c>
      <c r="BE8" s="132">
        <v>70</v>
      </c>
      <c r="BF8" s="132">
        <v>71</v>
      </c>
      <c r="BG8" s="132">
        <v>72</v>
      </c>
      <c r="BH8" s="132">
        <v>73</v>
      </c>
      <c r="BI8" s="132">
        <v>74</v>
      </c>
      <c r="BJ8" s="132">
        <v>75</v>
      </c>
      <c r="BK8" s="132">
        <v>76</v>
      </c>
      <c r="BL8" s="132">
        <v>77</v>
      </c>
      <c r="BM8" s="132">
        <v>78</v>
      </c>
      <c r="BN8" s="132">
        <v>79</v>
      </c>
      <c r="BO8" s="133">
        <v>80</v>
      </c>
    </row>
    <row r="9" spans="2:67">
      <c r="B9" s="142" t="s">
        <v>140</v>
      </c>
      <c r="C9" s="152">
        <v>42</v>
      </c>
      <c r="D9" s="153">
        <v>41</v>
      </c>
      <c r="E9" s="153">
        <v>40</v>
      </c>
      <c r="F9" s="153">
        <v>40</v>
      </c>
      <c r="G9" s="153">
        <v>40</v>
      </c>
      <c r="H9" s="153">
        <v>40</v>
      </c>
      <c r="I9" s="153">
        <v>40</v>
      </c>
      <c r="J9" s="153">
        <v>40</v>
      </c>
      <c r="K9" s="153">
        <v>40</v>
      </c>
      <c r="L9" s="153">
        <v>40</v>
      </c>
      <c r="M9" s="153">
        <v>40</v>
      </c>
      <c r="N9" s="153">
        <v>40</v>
      </c>
      <c r="O9" s="153">
        <v>40</v>
      </c>
      <c r="P9" s="153">
        <v>41</v>
      </c>
      <c r="Q9" s="153">
        <v>41</v>
      </c>
      <c r="R9" s="153">
        <v>41</v>
      </c>
      <c r="S9" s="153">
        <v>42</v>
      </c>
      <c r="T9" s="153">
        <v>42</v>
      </c>
      <c r="U9" s="153">
        <v>43</v>
      </c>
      <c r="V9" s="153">
        <v>43.5</v>
      </c>
      <c r="W9" s="153">
        <v>44</v>
      </c>
      <c r="X9" s="153">
        <v>44.5</v>
      </c>
      <c r="Y9" s="153">
        <v>45</v>
      </c>
      <c r="Z9" s="153">
        <v>46</v>
      </c>
      <c r="AA9" s="153">
        <v>47</v>
      </c>
      <c r="AB9" s="153">
        <v>47.5</v>
      </c>
      <c r="AC9" s="153">
        <v>48</v>
      </c>
      <c r="AD9" s="153">
        <v>49</v>
      </c>
      <c r="AE9" s="153">
        <v>50</v>
      </c>
      <c r="AF9" s="153">
        <v>51</v>
      </c>
      <c r="AG9" s="153">
        <v>52</v>
      </c>
      <c r="AH9" s="153">
        <v>53</v>
      </c>
      <c r="AI9" s="153">
        <v>54</v>
      </c>
      <c r="AJ9" s="153">
        <v>55</v>
      </c>
      <c r="AK9" s="153">
        <v>56</v>
      </c>
      <c r="AL9" s="153">
        <v>57</v>
      </c>
      <c r="AM9" s="153">
        <v>58.5</v>
      </c>
      <c r="AN9" s="153">
        <v>60</v>
      </c>
      <c r="AO9" s="153">
        <v>61</v>
      </c>
      <c r="AP9" s="153">
        <v>63</v>
      </c>
      <c r="AQ9" s="153">
        <v>64</v>
      </c>
      <c r="AR9" s="153">
        <v>65</v>
      </c>
      <c r="AS9" s="153">
        <v>67</v>
      </c>
      <c r="AT9" s="153">
        <v>68</v>
      </c>
      <c r="AU9" s="153">
        <v>70</v>
      </c>
      <c r="AV9" s="153">
        <v>72</v>
      </c>
      <c r="AW9" s="153">
        <v>74</v>
      </c>
      <c r="AX9" s="153">
        <v>76</v>
      </c>
      <c r="AY9" s="153">
        <v>78</v>
      </c>
      <c r="AZ9" s="153">
        <v>81</v>
      </c>
      <c r="BA9" s="153">
        <v>84</v>
      </c>
      <c r="BB9" s="153">
        <v>88</v>
      </c>
      <c r="BC9" s="153">
        <v>93</v>
      </c>
      <c r="BD9" s="153">
        <v>99</v>
      </c>
      <c r="BE9" s="153">
        <v>106</v>
      </c>
      <c r="BF9" s="153">
        <v>110</v>
      </c>
      <c r="BG9" s="153">
        <v>113</v>
      </c>
      <c r="BH9" s="153">
        <v>115</v>
      </c>
      <c r="BI9" s="153">
        <v>117</v>
      </c>
      <c r="BJ9" s="153">
        <v>119</v>
      </c>
      <c r="BK9" s="153">
        <v>121</v>
      </c>
      <c r="BL9" s="153">
        <v>123</v>
      </c>
      <c r="BM9" s="153">
        <v>125</v>
      </c>
      <c r="BN9" s="153">
        <v>127</v>
      </c>
      <c r="BO9" s="154">
        <v>130</v>
      </c>
    </row>
    <row r="10" spans="2:67">
      <c r="B10" s="140" t="s">
        <v>141</v>
      </c>
      <c r="C10" s="155">
        <v>50</v>
      </c>
      <c r="D10" s="156">
        <v>48</v>
      </c>
      <c r="E10" s="156">
        <v>47</v>
      </c>
      <c r="F10" s="156">
        <v>47</v>
      </c>
      <c r="G10" s="156">
        <v>47</v>
      </c>
      <c r="H10" s="156">
        <v>47</v>
      </c>
      <c r="I10" s="156">
        <v>47</v>
      </c>
      <c r="J10" s="156">
        <v>47</v>
      </c>
      <c r="K10" s="156">
        <v>47</v>
      </c>
      <c r="L10" s="156">
        <v>47</v>
      </c>
      <c r="M10" s="156">
        <v>47</v>
      </c>
      <c r="N10" s="156">
        <v>47</v>
      </c>
      <c r="O10" s="156">
        <v>47</v>
      </c>
      <c r="P10" s="156">
        <v>48</v>
      </c>
      <c r="Q10" s="156">
        <v>48</v>
      </c>
      <c r="R10" s="156">
        <v>48</v>
      </c>
      <c r="S10" s="156">
        <v>49</v>
      </c>
      <c r="T10" s="156">
        <v>50</v>
      </c>
      <c r="U10" s="156">
        <v>51</v>
      </c>
      <c r="V10" s="156">
        <v>51.5</v>
      </c>
      <c r="W10" s="156">
        <v>52</v>
      </c>
      <c r="X10" s="156">
        <v>52.5</v>
      </c>
      <c r="Y10" s="156">
        <v>53</v>
      </c>
      <c r="Z10" s="156">
        <v>54</v>
      </c>
      <c r="AA10" s="156">
        <v>55</v>
      </c>
      <c r="AB10" s="156">
        <v>56</v>
      </c>
      <c r="AC10" s="156">
        <v>57</v>
      </c>
      <c r="AD10" s="156">
        <v>58</v>
      </c>
      <c r="AE10" s="156">
        <v>59</v>
      </c>
      <c r="AF10" s="156">
        <v>60</v>
      </c>
      <c r="AG10" s="156">
        <v>61</v>
      </c>
      <c r="AH10" s="156">
        <v>63</v>
      </c>
      <c r="AI10" s="156">
        <v>64</v>
      </c>
      <c r="AJ10" s="156">
        <v>65</v>
      </c>
      <c r="AK10" s="156">
        <v>66</v>
      </c>
      <c r="AL10" s="156">
        <v>67</v>
      </c>
      <c r="AM10" s="156">
        <v>69</v>
      </c>
      <c r="AN10" s="156">
        <v>71</v>
      </c>
      <c r="AO10" s="156">
        <v>72</v>
      </c>
      <c r="AP10" s="156">
        <v>74</v>
      </c>
      <c r="AQ10" s="156">
        <v>76</v>
      </c>
      <c r="AR10" s="156">
        <v>77</v>
      </c>
      <c r="AS10" s="156">
        <v>79</v>
      </c>
      <c r="AT10" s="156">
        <v>80.5</v>
      </c>
      <c r="AU10" s="156">
        <v>83</v>
      </c>
      <c r="AV10" s="156">
        <v>85</v>
      </c>
      <c r="AW10" s="156">
        <v>87</v>
      </c>
      <c r="AX10" s="156">
        <v>90</v>
      </c>
      <c r="AY10" s="156">
        <v>92</v>
      </c>
      <c r="AZ10" s="156">
        <v>95</v>
      </c>
      <c r="BA10" s="156">
        <v>99</v>
      </c>
      <c r="BB10" s="156">
        <v>104</v>
      </c>
      <c r="BC10" s="156">
        <v>110</v>
      </c>
      <c r="BD10" s="156">
        <v>117</v>
      </c>
      <c r="BE10" s="156">
        <v>125</v>
      </c>
      <c r="BF10" s="156">
        <v>130</v>
      </c>
      <c r="BG10" s="156">
        <v>133</v>
      </c>
      <c r="BH10" s="156">
        <v>136</v>
      </c>
      <c r="BI10" s="156">
        <v>138</v>
      </c>
      <c r="BJ10" s="156">
        <v>140</v>
      </c>
      <c r="BK10" s="156">
        <v>143</v>
      </c>
      <c r="BL10" s="156">
        <v>145</v>
      </c>
      <c r="BM10" s="156">
        <v>147</v>
      </c>
      <c r="BN10" s="156">
        <v>150</v>
      </c>
      <c r="BO10" s="157">
        <v>152</v>
      </c>
    </row>
    <row r="14" spans="2:67">
      <c r="I14" s="15"/>
      <c r="BB14" s="15"/>
    </row>
  </sheetData>
  <sheetProtection sheet="1" objects="1" scenarios="1"/>
  <mergeCells count="2">
    <mergeCell ref="B2:L2"/>
    <mergeCell ref="B6:G6"/>
  </mergeCells>
  <pageMargins left="0.7" right="0.7" top="0.75" bottom="0.75" header="0.3" footer="0.3"/>
  <pageSetup paperSize="9" orientation="portrait" r:id="rId1"/>
  <drawing r:id="rId2"/>
  <picture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2018 Champs</vt:lpstr>
      <vt:lpstr>Age &amp; Gender Bonus Calcs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Trev</dc:creator>
  <cp:lastModifiedBy>Trev</cp:lastModifiedBy>
  <dcterms:created xsi:type="dcterms:W3CDTF">2016-09-28T18:08:46Z</dcterms:created>
  <dcterms:modified xsi:type="dcterms:W3CDTF">2019-01-26T11:48:05Z</dcterms:modified>
</cp:coreProperties>
</file>